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techn\Desktop\"/>
    </mc:Choice>
  </mc:AlternateContent>
  <xr:revisionPtr revIDLastSave="0" documentId="8_{8D679D5C-9677-45D0-B34C-ABF8D7648C6D}" xr6:coauthVersionLast="47" xr6:coauthVersionMax="47" xr10:uidLastSave="{00000000-0000-0000-0000-000000000000}"/>
  <bookViews>
    <workbookView xWindow="-110" yWindow="-110" windowWidth="18250" windowHeight="11020" tabRatio="765" xr2:uid="{00000000-000D-0000-FFFF-FFFF00000000}"/>
  </bookViews>
  <sheets>
    <sheet name="Einleitung" sheetId="8" r:id="rId1"/>
    <sheet name="Eingabe" sheetId="1" r:id="rId2"/>
    <sheet name="Ergebnis" sheetId="4" r:id="rId3"/>
    <sheet name="Einkommensabzug" sheetId="2" r:id="rId4"/>
    <sheet name="Einkommensabzug Ziffer 2" sheetId="3" r:id="rId5"/>
    <sheet name="Einkommensabzug Ziffer 3" sheetId="5" r:id="rId6"/>
    <sheet name="Einkommensabzug Ziffer 4" sheetId="6" r:id="rId7"/>
    <sheet name="Hilfstabelle" sheetId="7" r:id="rId8"/>
  </sheets>
  <definedNames>
    <definedName name="RL" localSheetId="2">Ergebnis!$I$14</definedName>
    <definedName name="RL">Einleitung!$I$9</definedName>
  </definedNames>
  <calcPr calcId="191029"/>
</workbook>
</file>

<file path=xl/calcChain.xml><?xml version="1.0" encoding="utf-8"?>
<calcChain xmlns="http://schemas.openxmlformats.org/spreadsheetml/2006/main">
  <c r="H17" i="1" l="1"/>
  <c r="H21" i="4" s="1"/>
  <c r="H15" i="4"/>
  <c r="H16" i="4"/>
  <c r="H17" i="4"/>
  <c r="B84" i="4" l="1"/>
  <c r="B67" i="4"/>
  <c r="H59" i="4" l="1"/>
  <c r="D59" i="4"/>
  <c r="B59" i="4"/>
  <c r="I55" i="1"/>
  <c r="I59" i="4" s="1"/>
  <c r="G35" i="1"/>
  <c r="G34" i="1"/>
  <c r="H50" i="4"/>
  <c r="H49" i="4"/>
  <c r="C45" i="4"/>
  <c r="C44" i="4"/>
  <c r="C41" i="4"/>
  <c r="C40" i="4"/>
  <c r="B56" i="4"/>
  <c r="B54" i="4"/>
  <c r="C9" i="4"/>
  <c r="C2" i="1"/>
  <c r="C1" i="1"/>
  <c r="C8" i="4"/>
  <c r="C43" i="4"/>
  <c r="B43" i="4"/>
  <c r="C42" i="4"/>
  <c r="C38" i="4"/>
  <c r="B61" i="4"/>
  <c r="B96" i="4"/>
  <c r="B93" i="4"/>
  <c r="B53" i="4"/>
  <c r="B36" i="4"/>
  <c r="B27" i="4"/>
  <c r="C46" i="4"/>
  <c r="G30" i="4"/>
  <c r="G34" i="4"/>
  <c r="C34" i="4"/>
  <c r="I29" i="1"/>
  <c r="I25" i="1"/>
  <c r="H25" i="1"/>
  <c r="H29" i="1"/>
  <c r="G67" i="1" l="1"/>
  <c r="G63" i="1" s="1"/>
  <c r="H67" i="1"/>
  <c r="H63" i="1" s="1"/>
  <c r="I67" i="1"/>
  <c r="I63" i="1" s="1"/>
  <c r="F67" i="1"/>
  <c r="F63" i="1" s="1"/>
  <c r="G97" i="1"/>
  <c r="G98" i="1" s="1"/>
  <c r="G99" i="1" s="1"/>
  <c r="H97" i="1"/>
  <c r="H98" i="1" s="1"/>
  <c r="I97" i="1"/>
  <c r="I98" i="1" s="1"/>
  <c r="I99" i="1" s="1"/>
  <c r="F97" i="1"/>
  <c r="H34" i="4"/>
  <c r="F23" i="1"/>
  <c r="F28" i="4" s="1"/>
  <c r="I24" i="1"/>
  <c r="B47" i="8"/>
  <c r="G23" i="1" s="1"/>
  <c r="G28" i="4" s="1"/>
  <c r="G46" i="4"/>
  <c r="G45" i="4"/>
  <c r="H99" i="1" l="1"/>
  <c r="F98" i="1"/>
  <c r="F99" i="1" s="1"/>
  <c r="F24" i="1"/>
  <c r="F29" i="4" s="1"/>
  <c r="B80" i="4"/>
  <c r="B81" i="4"/>
  <c r="G40" i="4"/>
  <c r="G15" i="1"/>
  <c r="G14" i="1"/>
  <c r="F13" i="1"/>
  <c r="F17" i="4" s="1"/>
  <c r="F12" i="1"/>
  <c r="F16" i="4" s="1"/>
  <c r="E12" i="1"/>
  <c r="E18" i="1"/>
  <c r="E19" i="1"/>
  <c r="E23" i="4" s="1"/>
  <c r="E20" i="1"/>
  <c r="E21" i="1"/>
  <c r="F18" i="1"/>
  <c r="F22" i="4" s="1"/>
  <c r="F19" i="1"/>
  <c r="F23" i="4" s="1"/>
  <c r="F20" i="1"/>
  <c r="F24" i="4" s="1"/>
  <c r="F21" i="1"/>
  <c r="G18" i="1"/>
  <c r="G22" i="4" s="1"/>
  <c r="G19" i="1"/>
  <c r="G23" i="4" s="1"/>
  <c r="G20" i="1"/>
  <c r="G24" i="4" s="1"/>
  <c r="G21" i="1"/>
  <c r="G25" i="4" s="1"/>
  <c r="G68" i="1"/>
  <c r="H68" i="1"/>
  <c r="I68" i="1"/>
  <c r="B19" i="7"/>
  <c r="D5" i="6"/>
  <c r="D9" i="6" s="1"/>
  <c r="G9" i="6"/>
  <c r="D11" i="6"/>
  <c r="G11" i="6"/>
  <c r="D13" i="6"/>
  <c r="G13" i="6"/>
  <c r="B21" i="6"/>
  <c r="G21" i="6"/>
  <c r="D5" i="5"/>
  <c r="D7" i="5" s="1"/>
  <c r="G9" i="5"/>
  <c r="D11" i="5"/>
  <c r="G11" i="5"/>
  <c r="D13" i="5"/>
  <c r="G13" i="5"/>
  <c r="B21" i="5"/>
  <c r="G21" i="5"/>
  <c r="D5" i="3"/>
  <c r="D7" i="3" s="1"/>
  <c r="G9" i="3"/>
  <c r="D11" i="3"/>
  <c r="G11" i="3"/>
  <c r="D13" i="3"/>
  <c r="G13" i="3"/>
  <c r="B21" i="3"/>
  <c r="G21" i="3"/>
  <c r="D5" i="2"/>
  <c r="D7" i="2" s="1"/>
  <c r="D11" i="2"/>
  <c r="G11" i="2" s="1"/>
  <c r="D13" i="2"/>
  <c r="G13" i="2" s="1"/>
  <c r="B21" i="2"/>
  <c r="G21" i="2"/>
  <c r="D3" i="4"/>
  <c r="D4" i="4"/>
  <c r="D5" i="4"/>
  <c r="D6" i="4"/>
  <c r="C11" i="4"/>
  <c r="F11" i="4"/>
  <c r="E15" i="4"/>
  <c r="F15" i="4"/>
  <c r="G15" i="4"/>
  <c r="C16" i="4"/>
  <c r="D16" i="4"/>
  <c r="G16" i="4"/>
  <c r="C17" i="4"/>
  <c r="D17" i="4"/>
  <c r="G17" i="4"/>
  <c r="C18" i="4"/>
  <c r="D18" i="4"/>
  <c r="C19" i="4"/>
  <c r="D19" i="4"/>
  <c r="E21" i="4"/>
  <c r="F21" i="4"/>
  <c r="G21" i="4"/>
  <c r="C22" i="4"/>
  <c r="D22" i="4"/>
  <c r="C23" i="4"/>
  <c r="D23" i="4"/>
  <c r="C24" i="4"/>
  <c r="D24" i="4"/>
  <c r="C25" i="4"/>
  <c r="D25" i="4"/>
  <c r="B29" i="4"/>
  <c r="D29" i="4"/>
  <c r="B30" i="4"/>
  <c r="C30" i="4"/>
  <c r="H30" i="4"/>
  <c r="B31" i="4"/>
  <c r="C31" i="4"/>
  <c r="I31" i="4"/>
  <c r="B32" i="4"/>
  <c r="C32" i="4"/>
  <c r="I32" i="4"/>
  <c r="B33" i="4"/>
  <c r="C33" i="4"/>
  <c r="I33" i="4"/>
  <c r="B34" i="4"/>
  <c r="I34" i="4"/>
  <c r="B38" i="4"/>
  <c r="B39" i="4"/>
  <c r="B40" i="4"/>
  <c r="F40" i="4"/>
  <c r="D41" i="4"/>
  <c r="B42" i="4"/>
  <c r="B44" i="4"/>
  <c r="G44" i="4"/>
  <c r="B47" i="4"/>
  <c r="C47" i="4"/>
  <c r="F47" i="4"/>
  <c r="I54" i="4"/>
  <c r="I56" i="4"/>
  <c r="B58" i="4"/>
  <c r="F58" i="4"/>
  <c r="B72" i="4"/>
  <c r="B73" i="4"/>
  <c r="B74" i="4"/>
  <c r="I93" i="4"/>
  <c r="B94" i="4"/>
  <c r="C105" i="4"/>
  <c r="B106" i="4"/>
  <c r="I106" i="4"/>
  <c r="C12" i="1"/>
  <c r="I29" i="4"/>
  <c r="I30" i="4"/>
  <c r="F76" i="1"/>
  <c r="F68" i="1" s="1"/>
  <c r="E5" i="7" s="1"/>
  <c r="G76" i="1"/>
  <c r="H76" i="1"/>
  <c r="I76" i="1"/>
  <c r="B19" i="8"/>
  <c r="B25" i="8"/>
  <c r="B29" i="8"/>
  <c r="B34" i="8"/>
  <c r="B38" i="8"/>
  <c r="B42" i="8"/>
  <c r="H5" i="7" l="1"/>
  <c r="H12" i="7" s="1"/>
  <c r="F5" i="7"/>
  <c r="I96" i="4"/>
  <c r="E25" i="4"/>
  <c r="H21" i="1"/>
  <c r="E24" i="4"/>
  <c r="H20" i="1"/>
  <c r="H19" i="1"/>
  <c r="E22" i="4"/>
  <c r="H18" i="1"/>
  <c r="H15" i="1"/>
  <c r="H14" i="1"/>
  <c r="G87" i="4"/>
  <c r="E16" i="4"/>
  <c r="I16" i="4" s="1"/>
  <c r="G38" i="1"/>
  <c r="G43" i="4" s="1"/>
  <c r="F33" i="1"/>
  <c r="F38" i="4" s="1"/>
  <c r="F38" i="1"/>
  <c r="F43" i="4" s="1"/>
  <c r="G33" i="1"/>
  <c r="G38" i="4" s="1"/>
  <c r="G39" i="4"/>
  <c r="G18" i="4"/>
  <c r="G89" i="4"/>
  <c r="F87" i="4"/>
  <c r="G5" i="7"/>
  <c r="G9" i="7" s="1"/>
  <c r="F89" i="4"/>
  <c r="G19" i="4"/>
  <c r="D7" i="6"/>
  <c r="D15" i="6" s="1"/>
  <c r="I12" i="1"/>
  <c r="I17" i="4"/>
  <c r="G15" i="3"/>
  <c r="G15" i="5"/>
  <c r="G15" i="6"/>
  <c r="F25" i="4"/>
  <c r="H15" i="7"/>
  <c r="G8" i="7"/>
  <c r="H8" i="7"/>
  <c r="E8" i="7"/>
  <c r="E9" i="7"/>
  <c r="E10" i="7"/>
  <c r="E11" i="7"/>
  <c r="E12" i="7"/>
  <c r="E13" i="7"/>
  <c r="E14" i="7"/>
  <c r="E15" i="7"/>
  <c r="E16" i="7"/>
  <c r="E17" i="7"/>
  <c r="E18" i="7"/>
  <c r="F8" i="7"/>
  <c r="E19" i="7"/>
  <c r="F19" i="7"/>
  <c r="F9" i="7"/>
  <c r="F10" i="7"/>
  <c r="F11" i="7"/>
  <c r="F12" i="7"/>
  <c r="F13" i="7"/>
  <c r="F14" i="7"/>
  <c r="F15" i="7"/>
  <c r="F16" i="7"/>
  <c r="F17" i="7"/>
  <c r="F18" i="7"/>
  <c r="D9" i="2"/>
  <c r="G9" i="2" s="1"/>
  <c r="G86" i="4" s="1"/>
  <c r="D9" i="3"/>
  <c r="D15" i="3" s="1"/>
  <c r="D9" i="5"/>
  <c r="D15" i="5" s="1"/>
  <c r="I13" i="1"/>
  <c r="I15" i="1" l="1"/>
  <c r="H19" i="4"/>
  <c r="I19" i="4" s="1"/>
  <c r="I20" i="1"/>
  <c r="H24" i="4"/>
  <c r="I24" i="4" s="1"/>
  <c r="H11" i="7"/>
  <c r="I18" i="1"/>
  <c r="H22" i="4"/>
  <c r="I22" i="4" s="1"/>
  <c r="I21" i="1"/>
  <c r="H25" i="4"/>
  <c r="I25" i="4" s="1"/>
  <c r="H19" i="7"/>
  <c r="I14" i="1"/>
  <c r="H18" i="4"/>
  <c r="I18" i="4" s="1"/>
  <c r="I19" i="1"/>
  <c r="H23" i="4"/>
  <c r="I23" i="4" s="1"/>
  <c r="H18" i="7"/>
  <c r="H13" i="7"/>
  <c r="H9" i="7"/>
  <c r="G70" i="4" s="1"/>
  <c r="H14" i="7"/>
  <c r="H10" i="7"/>
  <c r="H17" i="7"/>
  <c r="H16" i="7"/>
  <c r="G42" i="1"/>
  <c r="G47" i="4" s="1"/>
  <c r="G37" i="1"/>
  <c r="G42" i="4" s="1"/>
  <c r="F37" i="1"/>
  <c r="F42" i="4" s="1"/>
  <c r="G63" i="4"/>
  <c r="I90" i="4"/>
  <c r="G15" i="2"/>
  <c r="G16" i="7"/>
  <c r="G12" i="7"/>
  <c r="G73" i="4" s="1"/>
  <c r="G18" i="7"/>
  <c r="G14" i="7"/>
  <c r="G10" i="7"/>
  <c r="G19" i="7"/>
  <c r="G17" i="7"/>
  <c r="G15" i="7"/>
  <c r="G76" i="4" s="1"/>
  <c r="G13" i="7"/>
  <c r="G74" i="4" s="1"/>
  <c r="G11" i="7"/>
  <c r="G72" i="4" s="1"/>
  <c r="G69" i="4"/>
  <c r="F86" i="4"/>
  <c r="D15" i="2"/>
  <c r="I58" i="4" l="1"/>
  <c r="G80" i="4"/>
  <c r="G79" i="4"/>
  <c r="G71" i="4"/>
  <c r="G77" i="4"/>
  <c r="G75" i="4"/>
  <c r="G78" i="4"/>
  <c r="I45" i="1"/>
  <c r="I50" i="4" s="1"/>
  <c r="I82" i="4" l="1"/>
  <c r="I98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 Freeman</author>
  </authors>
  <commentList>
    <comment ref="C7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Bitte hier Namen und Geburtsdatum des Antragstellers eingeben!!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2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Hier das Alter des Antragstellers eingeben!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In diese Zeile den Ehe- oder Lebenspartner (ggf. auch minderjährigen Erwerbsfähigen) und Alter
 eingeben.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4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Hier ggf. ein weiteres erwerbsfähiges Mitglied der Bedarfsgemeinschaft ab 15 Jahren 
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5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Hier ggf. ein weiteres erwerbsfähiges Mitglied der Bedarfsgemeinschaft ab 15 Jahren 
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3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Aufgrund von Excel-Einschränkungen kann dieser MB nur für Ziffern 1-7 gerechnet werden.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<sst xmlns="http://schemas.openxmlformats.org/spreadsheetml/2006/main" count="307" uniqueCount="203">
  <si>
    <t xml:space="preserve"> wohnhaft in:</t>
  </si>
  <si>
    <t xml:space="preserve">für: </t>
  </si>
  <si>
    <t>lfd.Ziffer</t>
  </si>
  <si>
    <t>wegen</t>
  </si>
  <si>
    <t>Alleinerziehend mit 1 Kind unter 7 J. oder 2/3 unter 16 J.</t>
  </si>
  <si>
    <t>angemessen</t>
  </si>
  <si>
    <t>Betrag €</t>
  </si>
  <si>
    <t>§ 11 Abs. 2 – Summe:</t>
  </si>
  <si>
    <t>--</t>
  </si>
  <si>
    <t>Gesamtbedarf:</t>
  </si>
  <si>
    <t>Ort, Datum:</t>
  </si>
  <si>
    <t>Stempel, Unterschrift:</t>
  </si>
  <si>
    <t>Alter</t>
  </si>
  <si>
    <t>Vorname, Name, Geb.Datum</t>
  </si>
  <si>
    <t xml:space="preserve">Vorname, Name, Geb.Datum </t>
  </si>
  <si>
    <t>zu Ziffer</t>
  </si>
  <si>
    <t>Gesamtabsetzung:</t>
  </si>
  <si>
    <t>Bruttoeinkommen (</t>
  </si>
  <si>
    <t>Betrag EUR</t>
  </si>
  <si>
    <t>(für jeden Erwerbstätigen in der Bedarfsgemeinschaft ist der Einkommensabzug separat zu berechnen)</t>
  </si>
  <si>
    <t>Ziffer 1</t>
  </si>
  <si>
    <t>Ziffer 2</t>
  </si>
  <si>
    <t>Ziffer 3</t>
  </si>
  <si>
    <t>Ziffer 4</t>
  </si>
  <si>
    <t>(zum Nachweis der Summen Blatt "Eingabe" beifügen)</t>
  </si>
  <si>
    <t>Aufgrund der Komplexität der Berechnung, insbesondere des Absetzungsbetrags bei Erwerbstätigkeit, ist die Tabelle auf</t>
  </si>
  <si>
    <t>sich nicht beschreiben/ändern. Auf den Blättern "Einkommensabzug" ersehen Sie die Berechnung der Absetzungsbeträge</t>
  </si>
  <si>
    <t>das Blatt "Ergebnis" aber auch bei Bedarf die Blätter "Einkommensabzug" drucken Sie bitte aus.</t>
  </si>
  <si>
    <r>
      <t>·</t>
    </r>
    <r>
      <rPr>
        <sz val="9"/>
        <rFont val="Times New Roman"/>
        <family val="1"/>
      </rPr>
      <t>Mindesteigenbeitrag für RIESTER-geförderte Altersvorsorge</t>
    </r>
  </si>
  <si>
    <r>
      <t>·</t>
    </r>
    <r>
      <rPr>
        <sz val="9"/>
        <rFont val="Times New Roman"/>
        <family val="1"/>
      </rPr>
      <t>Kosten für notwendige Kinderbetreuung</t>
    </r>
  </si>
  <si>
    <r>
      <t>·</t>
    </r>
    <r>
      <rPr>
        <sz val="9"/>
        <rFont val="Times New Roman"/>
        <family val="1"/>
      </rPr>
      <t>Beiträge für Berufsverbände</t>
    </r>
  </si>
  <si>
    <r>
      <t>·</t>
    </r>
    <r>
      <rPr>
        <sz val="9"/>
        <rFont val="Times New Roman"/>
        <family val="1"/>
      </rPr>
      <t>Mehraufwand für doppelte Haushaltsführung</t>
    </r>
  </si>
  <si>
    <r>
      <t>·</t>
    </r>
    <r>
      <rPr>
        <sz val="9"/>
        <rFont val="Times New Roman"/>
        <family val="1"/>
      </rPr>
      <t>sonstiges: ...........</t>
    </r>
  </si>
  <si>
    <t>7. Einkommensabzüge bei jedem nicht selbstständig Tätigen gem. § 11 SGB II</t>
  </si>
  <si>
    <r>
      <t>·</t>
    </r>
    <r>
      <rPr>
        <sz val="9"/>
        <rFont val="Times New Roman"/>
        <family val="1"/>
      </rPr>
      <t xml:space="preserve">Versich.pauschale 30 EUR/Erwerbstätigem (Privathaftpfl.-/Hausrat-/Unfall-/...) </t>
    </r>
  </si>
  <si>
    <t>Kinder</t>
  </si>
  <si>
    <t>Alleinerziehend mit 1 Kind unter 7 J. oder 2/3 Ki. unter 16 J.</t>
  </si>
  <si>
    <t>Kontrollsumme:</t>
  </si>
  <si>
    <t>hieraus 10% =</t>
  </si>
  <si>
    <t>hieraus 20% =</t>
  </si>
  <si>
    <t>Einkommen über EUR 100 brutto</t>
  </si>
  <si>
    <t>) aufteilen, maximal EUR 1200/1500 werden berücksichtigt (s.u.)</t>
  </si>
  <si>
    <t>1. Teilbereich € 0 - €100:</t>
  </si>
  <si>
    <t>hieraus kein Abzugsbetrag</t>
  </si>
  <si>
    <t>) aufteilen.</t>
  </si>
  <si>
    <t>(Die Kontrollsumme kann maximal EUR 1200/1500 ergeben;</t>
  </si>
  <si>
    <t>ein evtl. über EUR 1200/1500 hinausgehendes Bruttoeinkommen</t>
  </si>
  <si>
    <t>fließt nicht in die Berechnung ein)</t>
  </si>
  <si>
    <t xml:space="preserve"> Ziffer</t>
  </si>
  <si>
    <t>Anteiliger Bruttoverdienst</t>
  </si>
  <si>
    <t>Abzugsbe-trag in EUR</t>
  </si>
  <si>
    <t>prozentualer Freibetrag    / anteiliges Bruttoeinkommen</t>
  </si>
  <si>
    <r>
      <t>·</t>
    </r>
    <r>
      <rPr>
        <sz val="9"/>
        <rFont val="Times New Roman"/>
        <family val="1"/>
      </rPr>
      <t>Fahrtkosten: pauschal 0,20 EUR je Entfernungskilometer (auf Nachweis mehr) - eigentlich entstehen Kosten von 0,30 € je Fahrtkilometer</t>
    </r>
  </si>
  <si>
    <r>
      <t>·</t>
    </r>
    <r>
      <rPr>
        <sz val="9"/>
        <rFont val="Times New Roman"/>
        <family val="1"/>
      </rPr>
      <t>Beiträge zur Kranken-/Pflegeversicherung für nicht gesetzlich Pflichtversicherte</t>
    </r>
  </si>
  <si>
    <r>
      <t>·</t>
    </r>
    <r>
      <rPr>
        <sz val="9"/>
        <rFont val="Times New Roman"/>
        <family val="1"/>
      </rPr>
      <t>Altersvorsorgebeiträge, soweit von der gesetzl. Rentenversichungspflicht befreit</t>
    </r>
  </si>
  <si>
    <r>
      <t>·</t>
    </r>
    <r>
      <rPr>
        <sz val="9"/>
        <rFont val="Times New Roman"/>
        <family val="1"/>
      </rPr>
      <t>Gesetzlich vorgeschriebene Versicherungsbeiträge (z.B. Kfz-Haftpflicht)</t>
    </r>
  </si>
  <si>
    <r>
      <t>·</t>
    </r>
    <r>
      <rPr>
        <sz val="9"/>
        <rFont val="Times New Roman"/>
        <family val="1"/>
      </rPr>
      <t>pauschbetrag für Verpflegungsmehraufwand in Höhe von 6,00€ je Kalendertag, an dem wg. vorübergehender Tätigkeit mindestens 12 Stunden abwesend</t>
    </r>
  </si>
  <si>
    <r>
      <t>·</t>
    </r>
    <r>
      <rPr>
        <sz val="9"/>
        <rFont val="Times New Roman"/>
        <family val="1"/>
      </rPr>
      <t>Bruttoerwerbseinkommen</t>
    </r>
  </si>
  <si>
    <t>x</t>
  </si>
  <si>
    <t>für lfd. Ziffer...</t>
  </si>
  <si>
    <t>Anzahl eingeben:</t>
  </si>
  <si>
    <t>Stufe 1</t>
  </si>
  <si>
    <t>Stufe 2</t>
  </si>
  <si>
    <t>Erfassung der Haushaltsmitglieder, der Mehrbedarfe und der Kosten der Unterkunft</t>
  </si>
  <si>
    <t>2. Teilbereich € 100 - € 1000:</t>
  </si>
  <si>
    <t>3. Teilber.  € 1000,01 - € 1200:</t>
  </si>
  <si>
    <t>3. Teilber. € 1000,01 - € 1500:</t>
  </si>
  <si>
    <t>mit minderjährigen Kindern:</t>
  </si>
  <si>
    <t>ohne minderjährige Kinder:</t>
  </si>
  <si>
    <t>Berechnung des Absetzungsbetrags bei Erwerbstätigkeit gem. § 11b Abs. 3 SGB II für Lfd. Ziffer 2</t>
  </si>
  <si>
    <t>Berechnung des Absetzungsbetrags bei Erwerbstätigkeit gem. § 11b Abs. 3 SGB II für Lfd. Ziffer 1</t>
  </si>
  <si>
    <t>Berechnung des Absetzungsbetrags bei Erwerbstätigkeit gem. § 11b Abs. 3 SGB II für Lfd. Ziffer 3</t>
  </si>
  <si>
    <t>Berechnung des Absetzungsbetrags bei Erwerbstätigkeit gem. § 11b Abs. 3 SGB II für Lfd. Ziffer 4</t>
  </si>
  <si>
    <t>% von RB</t>
  </si>
  <si>
    <t>36% von RB</t>
  </si>
  <si>
    <t>mx. 60% d. RB Stufe 1</t>
  </si>
  <si>
    <t>mehrere Blätter aufgeteilt. Alle relevanten Eingaben machen Sie auf "Eingabe" in die gelben Felder; die anderen lassen</t>
  </si>
  <si>
    <t>Stand:</t>
  </si>
  <si>
    <t>gem §11b SGB II. Diese Rechenergebnisse werden, wie auch die anderen Daten in das Blatt "Ergebnis" übernommen. Vor allem</t>
  </si>
  <si>
    <t>Warmwasser nicht in Nebenkosten enthalten (ja/x eintragen)</t>
  </si>
  <si>
    <t>Daher bitte erfassen: vor allem „angemessene“ Versicherungsbeiträge, „notwendige Werbungskosten“, Fahrtkosten, usw.</t>
  </si>
  <si>
    <r>
      <t>·</t>
    </r>
    <r>
      <rPr>
        <sz val="9"/>
        <rFont val="Times New Roman"/>
        <family val="1"/>
      </rPr>
      <t>Pauschale gem. §11 Abs. 3 SGB II</t>
    </r>
  </si>
  <si>
    <r>
      <t>·</t>
    </r>
    <r>
      <rPr>
        <sz val="9"/>
        <rFont val="Times New Roman"/>
        <family val="1"/>
      </rPr>
      <t>Steuerfreie Ehrenamtspauschale nach §3 Nr. 12, 26, 26a, 26b EStG</t>
    </r>
  </si>
  <si>
    <t>Warmwasserpauschale gem. § 21 Abs. 7 SGB II für dezentrale WW-Erzeugung</t>
  </si>
  <si>
    <t>Alter (ab 15 und älter)</t>
  </si>
  <si>
    <t>Pauschale für Tagesausflüge (Kita-Kind und Schüler bis 25J.)       Anzahl:</t>
  </si>
  <si>
    <t>PLZ, Ort:</t>
  </si>
  <si>
    <t>Ansprechpartner:</t>
  </si>
  <si>
    <t>Straße/Postfach:</t>
  </si>
  <si>
    <t>Bescheinigende Stelle, Name:</t>
  </si>
  <si>
    <t>(Raum für Logo)</t>
  </si>
  <si>
    <r>
      <t>·</t>
    </r>
    <r>
      <rPr>
        <sz val="9"/>
        <rFont val="Times New Roman"/>
        <family val="1"/>
      </rPr>
      <t>Kosten für Berufskleidung, Werkzeug, Fachliteratur usw.(Werbungskosten-Pauschbetrag entfällt 1.8.16)</t>
    </r>
  </si>
  <si>
    <r>
      <t>·</t>
    </r>
    <r>
      <rPr>
        <sz val="9"/>
        <rFont val="Times New Roman"/>
        <family val="1"/>
      </rPr>
      <t>Fahrtkosten: pauschal 0,20 EUR je Entfernungskilometer (auf Nachweis mehr) - kürzeste Entf./Arbeitstag falls nicht unangem. ggü. ÖPNV; KFZ-Notwendigkeit!</t>
    </r>
  </si>
  <si>
    <t>notwendige außerschulische Lernförderung (für Schüler bis 25 J.)                    =&gt; in tatsächlicher Höhe</t>
  </si>
  <si>
    <r>
      <t>·</t>
    </r>
    <r>
      <rPr>
        <sz val="9"/>
        <rFont val="Times New Roman"/>
        <family val="1"/>
      </rPr>
      <t>Festbetrag 30 € je Volljährigem für Haftpflicht-, Hausrat-, Unfallversich.; bei Minderjähr. Festbetrag nur bei entspr. Versicherung (eintragen bei sonstiges)</t>
    </r>
  </si>
  <si>
    <t>zzgl. vom Mehrverdienst über 1000 bis 1200 €</t>
  </si>
  <si>
    <t>vom Bruttoverdienst über 100 bis 1000 €</t>
  </si>
  <si>
    <t>zzgl. vom Mehrverd. über 1000 bis 1500 €</t>
  </si>
  <si>
    <t>·Beiträge zur Kranken-/Pflegeversicherung für nicht gesetzlich Pflichtversicherte</t>
  </si>
  <si>
    <t>·Altersvorsorgebeiträge, soweit von der gesetzl. Rentenversichungspflicht befreit</t>
  </si>
  <si>
    <t>·Gesetzlich vorgeschriebene Versicherungsbeiträge (z.B. Kfz-Haftpflicht)</t>
  </si>
  <si>
    <t>·Fahrtkosten: Bei Kfz-Nutzung pausch. 0,20 EUR je Entfernungskilometer/ Arbeitstag - Höhere Kosten (bis zu 0,30 € je Fahrkilometer) auf Nachweis!</t>
  </si>
  <si>
    <t>·Kosten für notwendige Kinderbetreuung</t>
  </si>
  <si>
    <t>·Beiträge für Berufsverbände</t>
  </si>
  <si>
    <t>·Mehraufwand für doppelte Haushaltsführung</t>
  </si>
  <si>
    <t>(zum Nachweis der Summen die Blätter "Einkommensabzug..." beifügen)</t>
  </si>
  <si>
    <t>(z.B. Kosten für Berufskleidung, Werkzeug, Fortbildung, Umzug,Wegeunfall, Bewerbungen)</t>
  </si>
  <si>
    <r>
      <t>·</t>
    </r>
    <r>
      <rPr>
        <sz val="9"/>
        <rFont val="Times New Roman"/>
        <family val="1"/>
      </rPr>
      <t>Sonstige, für die Einkommenserzielung notwendige Ausgaben:</t>
    </r>
  </si>
  <si>
    <t>sowie erwachsene Kinder unter 25 Jahren, die ohne Zusicherung des Jobcenters ausgezogen sind</t>
  </si>
  <si>
    <t>Volljährige erwerbsfähige Personen, die nicht in einer Partnerschaft leben oder deren Partner minderjährig ist;</t>
  </si>
  <si>
    <t>behinderte Personen, die mit Eltern/Geschwistern in einem Haushalt leben.</t>
  </si>
  <si>
    <t>Regelbedarfe für erwerbsfähige Mitglieder der Bedarfsgemeinschaft, ALG II gem. § 20 SGB II u. Sozialgeld gem. §23 SGB II</t>
  </si>
  <si>
    <t>In Partnerschaft Lebende, wenn beide volljährig sind; Volljährige erwerbsfähige Personen, die als Ehegatten,</t>
  </si>
  <si>
    <t>Jugendliche ab 14 bis 17 Jahre (d.h. vom Beginn des fünfzehnten bis Vollendung des achtzehnten Lj.)</t>
  </si>
  <si>
    <t xml:space="preserve"> Kinder ab 6 bis 13 Jahre (d.h. vom Beginn des siebten bis zur Vollendung des vierzehnten Lj.)</t>
  </si>
  <si>
    <t>Kinder bis 5 Jahre (d.h. bis zur Vollendung des sechsten Lebensjahres)</t>
  </si>
  <si>
    <t xml:space="preserve">Jugendliche, die keinen eigenen Haushalt führen, weil sie im Haushalt anderer Personen (insbesondere Eltern, </t>
  </si>
  <si>
    <t>volljährige Partner) leben</t>
  </si>
  <si>
    <t>Nicht-erwerbstätige Erwachsene unter 25 Jahre im Haushalt der Eltern</t>
  </si>
  <si>
    <t>Schul-Ausstattungspauschale (für Schüler bis 25 Jahre, pro Jahr</t>
  </si>
  <si>
    <t>monatlich</t>
  </si>
  <si>
    <t>Teilhabepauschale für Soziales und Kultur, je Mitglied der BG unter 18J, monatlich</t>
  </si>
  <si>
    <t>Schul-Ausstattungspausch. für Schüler bis 25 J.i.H.v. (J/M)</t>
  </si>
  <si>
    <t>ausnahmsweise „erwerbsfähig“ nach SGB II sein sollten.</t>
  </si>
  <si>
    <t>Lebenspartner/sonstige Partner einer Bedarfsgemeinsch. in gemeins. Haushalt leben u. gemeins. wirtschaften.</t>
  </si>
  <si>
    <t xml:space="preserve">  bei steuerfreier Ehrenamtspauschale (s.o.) pauschal bis 250 € statt 100 €</t>
  </si>
  <si>
    <t>Oder bei Monatseinkommen über 400 € / 250€ auf nachfolgenden Nachweis auch mehr!</t>
  </si>
  <si>
    <t>Bei Monatseinkommen über 400 € / bei steuerfreiem Einkommen über 250 € auf nachfolgenden Nachweis auch mehr!</t>
  </si>
  <si>
    <t>(für jeden Grundrentenempfänger in der Bedarfsgemeinschaft)</t>
  </si>
  <si>
    <t>notwendige Fahrtkosten zur Schule (für Schüler bis 25 J.)                                   =&gt; in tatsächlicher Höhe</t>
  </si>
  <si>
    <t xml:space="preserve">  zzgl. 30% des darüberhinausgehenden Betrags, </t>
  </si>
  <si>
    <t xml:space="preserve">  zusammen maximal jedoch  50% des Regelbedarfs Stufe I</t>
  </si>
  <si>
    <r>
      <t>·</t>
    </r>
    <r>
      <rPr>
        <sz val="9"/>
        <rFont val="Times New Roman"/>
        <family val="1"/>
      </rPr>
      <t>Grundrente aus mindestens 33 Jahren an Grundrentenzeiten</t>
    </r>
  </si>
  <si>
    <r>
      <t xml:space="preserve">  </t>
    </r>
    <r>
      <rPr>
        <sz val="9"/>
        <rFont val="Times New Roman"/>
        <family val="1"/>
      </rPr>
      <t>Pauschaler Grundabsetzungsbetrag von 100 €</t>
    </r>
  </si>
  <si>
    <t>Grundbeträge für 11b Abs. 2 Nr. 1 und 2</t>
  </si>
  <si>
    <t>Pauschale für Tagesausflüge (Kita-Kind und Schüler bis 25J.)</t>
  </si>
  <si>
    <t>Teilhabepauschale f. Soziales u. Kultur je Mitglied der BG &lt; 18 J.; Anzahl:</t>
  </si>
  <si>
    <t>Schwangersch. nach 12. Wo. b. Ende Entb.Mon.,17% d. RB</t>
  </si>
  <si>
    <t>2. Bedarfe für Bildung und Teilhabe nach § 28 SGB II für das entspr. Mitglied der BG</t>
  </si>
  <si>
    <t>§ 11 Abs. 3 – Summe:</t>
  </si>
  <si>
    <t>Einkommen für die Berechnung der Absetzbeträge nach §11b Abs. 2 und 3 SGB II</t>
  </si>
  <si>
    <r>
      <t>·</t>
    </r>
    <r>
      <rPr>
        <sz val="9"/>
        <rFont val="Times New Roman"/>
        <family val="1"/>
      </rPr>
      <t>Pauschaler Grundfreibetrag von 100 € je Erwerbstätigem (§ 11b Abs. 2 SGB II)</t>
    </r>
  </si>
  <si>
    <t>·Pauschaler Grundfreibetrag von 100 € / max. 250 € je Erwerbstätigem (§ 11b Abs. 2 SGB II)</t>
  </si>
  <si>
    <t>(c) Stefan Freeman, Esslingen; Prof. Dr. iur. Dieter Zimmermann, EH Darmstadt</t>
  </si>
  <si>
    <t>·Pauschbetrag für Verpflegungsmehraufwand in Höhe von 6,00€ je Kalendertag, an dem wg. vorübergehender Tätigkeit mindestens 12 Stunden abwesend</t>
  </si>
  <si>
    <t xml:space="preserve">dazu zählen auch Personen, die mit anderen Erwachsenen in Wohngemeinschaft wohnen und erwachsene </t>
  </si>
  <si>
    <t>zum Schuldnerschutz bei § 850 f Abs. 1 Nr. 1, § 850 f Abs. 2 ZPO und §§ 51 Abs. 2, 52 SGB I</t>
  </si>
  <si>
    <t>1. Regelbedarfe (RB) für den Schuldner und für die Mitglieder der Bedarfsgemeinschaft,</t>
  </si>
  <si>
    <t>Alleinstehend/ Alleinerziehend RB Stufe 1</t>
  </si>
  <si>
    <t>Mit volljähr. Partner           je RB Stufe 2</t>
  </si>
  <si>
    <t>Sonstige Erwerbsf. 18-24 J.      RB Stufe 3</t>
  </si>
  <si>
    <t>Kinder unter 6 Jahren                 je RB Stufe 6</t>
  </si>
  <si>
    <t>Kinder 6 bis 13 Jahre         je RB Stufe 5</t>
  </si>
  <si>
    <t>3. Mehrbedarfe nach §§ 21, 23 SGB II für das entsprechende Mitglied der BG</t>
  </si>
  <si>
    <t>Oder falls minderjähr. Kind(er) vorhanden (eigene/in Bedarfsgemeinschaft):</t>
  </si>
  <si>
    <t>je minderj. Ki. 12% d. RL  für</t>
  </si>
  <si>
    <r>
      <t xml:space="preserve">Kalte Nebenkosten/Lasten sowie Heizung+Warmwasser </t>
    </r>
    <r>
      <rPr>
        <sz val="11"/>
        <rFont val="Times New Roman"/>
        <family val="1"/>
      </rPr>
      <t>(einschl. absehbarer Nachforderungen)</t>
    </r>
  </si>
  <si>
    <t>Sonstig. voll erw.gemind. mit SchwBehAusw "G" 17% d. RB</t>
  </si>
  <si>
    <t>Kostenaufwändige Ernährung für kranke, behind. Menschen ...</t>
  </si>
  <si>
    <t>Anschaffung/Leihe notw. Schulbücher/Arbeitshefte/Laptop</t>
  </si>
  <si>
    <t>Erwerbsfähige behinderte Menschen ab 15 J. in Eingliederung 35% v. RB</t>
  </si>
  <si>
    <t>(in tatsächlich erbrachter Höhe entsprechend Unterhaltstitel)</t>
  </si>
  <si>
    <r>
      <t>Kosten der Unterkunft</t>
    </r>
    <r>
      <rPr>
        <sz val="11"/>
        <rFont val="Times New Roman"/>
        <family val="1"/>
      </rPr>
      <t xml:space="preserve"> = Kaltmiete (bzw. Zinsen der Immobilienfinanzierung </t>
    </r>
  </si>
  <si>
    <t>ggf. plus Schul-/Sonderbedarf und Warmwasser):</t>
  </si>
  <si>
    <r>
      <t>·</t>
    </r>
    <r>
      <rPr>
        <sz val="9"/>
        <rFont val="Times New Roman"/>
        <family val="1"/>
      </rPr>
      <t>Zahlung in die RIESTER-Altersvorsorge von 3% des Brutto-EK, mind. 5 €; bei 1 zulageber.Kind 1,5% des Brutto-EK; ab 2 zul.ber. Kindern nur der Mind.betr. von 5 €</t>
    </r>
  </si>
  <si>
    <r>
      <t>·</t>
    </r>
    <r>
      <rPr>
        <sz val="9"/>
        <rFont val="Times New Roman"/>
        <family val="1"/>
      </rPr>
      <t xml:space="preserve">Sonstige, für die Einkommenserzielung notwendige Ausgaben: .................. 
(z.B. Kosten für Berufskleidung, Werkzeug, Bewerbungen, Umzug, Wegeunfall)
</t>
    </r>
    <r>
      <rPr>
        <i/>
        <sz val="9"/>
        <rFont val="Times New Roman"/>
        <family val="1"/>
      </rPr>
      <t>Achtung: Der Arbeitsmittel-Pauschbetrag wurde Ende Juli 2016 abgeschafft!</t>
    </r>
  </si>
  <si>
    <r>
      <t>·</t>
    </r>
    <r>
      <rPr>
        <sz val="9"/>
        <rFont val="Times New Roman"/>
        <family val="1"/>
      </rPr>
      <t>Pauschbetrag für Verpflegungsmehraufwand in Höhe von 6,00€ je Kalendertag, an dem wg. vorübergehender Tätigkeit mindestens 12 Stunden abwesend</t>
    </r>
  </si>
  <si>
    <t>RB/ % v. RB</t>
  </si>
  <si>
    <t>Beispiel</t>
  </si>
  <si>
    <t>Jugendl.  14 bis 17 J. je RB Stufe4</t>
  </si>
  <si>
    <t>Mittagsessen in Tageseinrichtung/Schule (für Schüler bis 25 J.)                       =&gt; in tatsächlicher Höhe</t>
  </si>
  <si>
    <t>Oder (bei Kindern anderen Alters)</t>
  </si>
  <si>
    <r>
      <t xml:space="preserve">Unabweisbarer </t>
    </r>
    <r>
      <rPr>
        <b/>
        <sz val="10"/>
        <rFont val="Times New Roman"/>
        <family val="1"/>
      </rPr>
      <t xml:space="preserve">Sonderbedarf </t>
    </r>
    <r>
      <rPr>
        <sz val="10"/>
        <rFont val="Times New Roman"/>
        <family val="1"/>
      </rPr>
      <t>(z.B. Kosten Umgangsrecht, Putz-/Pflegehilfe, Hygienebedarf, Krankheit, notw. Hausrat)</t>
    </r>
  </si>
  <si>
    <r>
      <rPr>
        <b/>
        <sz val="10"/>
        <rFont val="Times New Roman"/>
        <family val="1"/>
      </rPr>
      <t>Pauschale für dezentrale Warmwassererzeugung</t>
    </r>
    <r>
      <rPr>
        <sz val="10"/>
        <rFont val="Times New Roman"/>
        <family val="1"/>
      </rPr>
      <t xml:space="preserve"> oder ein im Einzelfall abweichender Bedarf (gelbes Eingabefeld)</t>
    </r>
  </si>
  <si>
    <t>plus notwendiger Erhaltungsaufwand)</t>
  </si>
  <si>
    <t>Wohngeld, soweit vorhanden:</t>
  </si>
  <si>
    <t xml:space="preserve"> minus Wohngeld:</t>
  </si>
  <si>
    <t>Anlass</t>
  </si>
  <si>
    <t>Summe der Mehrbedarfe (je Person max. 1 x RB,</t>
  </si>
  <si>
    <t xml:space="preserve">      für Versicherungen, Altersvorsorge und Werbungskosten</t>
  </si>
  <si>
    <t>4. Bedarfe für Unterkunft und Heizung nach § 22 SGB II</t>
  </si>
  <si>
    <r>
      <t xml:space="preserve">5.1 Absetzbeträge vom Netto-Einkommen des </t>
    </r>
    <r>
      <rPr>
        <b/>
        <u/>
        <sz val="11"/>
        <rFont val="Times New Roman"/>
        <family val="1"/>
      </rPr>
      <t>jeweiligen BG-Mitglieds</t>
    </r>
    <r>
      <rPr>
        <b/>
        <sz val="11"/>
        <rFont val="Times New Roman"/>
        <family val="1"/>
      </rPr>
      <t xml:space="preserve"> nach § 11b Abs. 1 und 2 SGB II </t>
    </r>
  </si>
  <si>
    <r>
      <t xml:space="preserve">zu 5.1: Einzelnachweis der Absetzbeträge </t>
    </r>
    <r>
      <rPr>
        <b/>
        <i/>
        <sz val="11"/>
        <rFont val="Times New Roman"/>
        <family val="1"/>
      </rPr>
      <t>(alternativ zur Pauschale von 100 bzw. 250€)</t>
    </r>
  </si>
  <si>
    <t>5.3 Unterhalt an gesetzl. U-Berechtigte außerh. d. Schuldnerhaush. - §11b Abs. 2 Nr. 7 SGB II</t>
  </si>
  <si>
    <t>5.4 Bei Grundrente Berechnung d. Absetzungsbetrags nach §§11b Abs. 2a SGB II iVm §82a SGB XII</t>
  </si>
  <si>
    <t>Stufe 3 *)</t>
  </si>
  <si>
    <t>Stufe 4 *)</t>
  </si>
  <si>
    <t>Stufe 5*)</t>
  </si>
  <si>
    <t>Stufe 6 *)</t>
  </si>
  <si>
    <r>
      <t xml:space="preserve">    denen er gesetzlich zu Unterhalt verpflichtet ist </t>
    </r>
    <r>
      <rPr>
        <i/>
        <sz val="11"/>
        <rFont val="Times New Roman"/>
        <family val="1"/>
      </rPr>
      <t>(vgl. BGBl. 2021, S. 4674)</t>
    </r>
  </si>
  <si>
    <t xml:space="preserve">    denen er gesetzlich zu Unterhalt verpflichtet ist</t>
  </si>
  <si>
    <t>Bescheinigung des "sozialrechtlichen Existenzminimums" nach SGB II - ab 01.01.2023</t>
  </si>
  <si>
    <t>*) seit 01.07.2022 zzgl. 20 Euro Sofortzuschlag gemäß § 72 SGB II für Kinder bis 25 Jahre - wird automatisch berücksichtigt s. Eingabe/Ergebnis</t>
  </si>
  <si>
    <t>Seit 1.7.22 Zuschl. §72 SGB II</t>
  </si>
  <si>
    <t>Regelbedarfsstufen und Regelbedarfe (Bürgergeld §§ 19, 20, 23, 72 SGB II i.V.m. § 28 SGB XII u. Regelbedarfs-ErmittlG)</t>
  </si>
  <si>
    <t>5.2   Prozentualer Erwerbstätigen-Absetzbetrag nach § 11b Abs. 3 SGB II (bis 30.06.2023)</t>
  </si>
  <si>
    <t>(s. Ergebnis)</t>
  </si>
  <si>
    <t>"Sozialrechtliches Existenzminimum" nach SGB II</t>
  </si>
  <si>
    <t>Alleinstehende und Alleinerziehende und Personen mit minderjährigem Lebenspartner</t>
  </si>
  <si>
    <t xml:space="preserve">Gilt auch für erwachsene behinderte Menschen in einer besonderen Wohnform nach dem BTHG, falls diese </t>
  </si>
  <si>
    <t>vgl. BGBl. 2022, S. 2345</t>
  </si>
  <si>
    <t>2023_v30.12.2022</t>
  </si>
  <si>
    <t>Achtung: Sollte es für SGB II-Leistungsberechtigte neue einmalige Zahlungen (vgl. § 73 SGB II) geben, wäre ein entsprechender Betrag auch für den/die Leistungsmonat/e zu berücksichtigen! Hilfsweise kommt ein Antrag nach § 850f I Nr.2 ZPO in Betracht.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</si>
</sst>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#,##0\ &quot;€&quot;;\-#,##0\ &quot;€&quot;"/>
    <numFmt numFmtId="7" formatCode="#,##0.00\ &quot;€&quot;;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dd/mm/yy"/>
    <numFmt numFmtId="165" formatCode="0.0000"/>
    <numFmt numFmtId="166" formatCode="#,##0\ _€"/>
    <numFmt numFmtId="167" formatCode="#,##0\ &quot;€&quot;"/>
    <numFmt numFmtId="168" formatCode="#,##0.00\ &quot;€&quot;"/>
  </numFmts>
  <fonts count="44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Symbol"/>
      <family val="1"/>
      <charset val="2"/>
    </font>
    <font>
      <sz val="9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u/>
      <sz val="10"/>
      <name val="Arial"/>
      <family val="2"/>
    </font>
    <font>
      <i/>
      <sz val="9"/>
      <name val="Times New Roman"/>
      <family val="1"/>
    </font>
    <font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1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Times New Roman"/>
      <family val="1"/>
    </font>
    <font>
      <i/>
      <u/>
      <sz val="10"/>
      <name val="Arial"/>
      <family val="2"/>
    </font>
    <font>
      <b/>
      <i/>
      <u/>
      <sz val="10"/>
      <name val="Arial"/>
      <family val="2"/>
    </font>
    <font>
      <i/>
      <sz val="11"/>
      <name val="Times New Roman"/>
      <family val="1"/>
    </font>
    <font>
      <i/>
      <sz val="10"/>
      <name val="Arial"/>
      <family val="2"/>
    </font>
    <font>
      <b/>
      <u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u/>
      <sz val="11"/>
      <name val="Times New Roman"/>
      <family val="1"/>
    </font>
    <font>
      <b/>
      <u/>
      <sz val="10"/>
      <name val="Times New Roman"/>
      <family val="1"/>
    </font>
    <font>
      <b/>
      <u/>
      <sz val="10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.5"/>
      <name val="Times New Roman"/>
      <family val="1"/>
    </font>
    <font>
      <sz val="9"/>
      <color theme="0"/>
      <name val="Symbol"/>
      <family val="1"/>
      <charset val="2"/>
    </font>
    <font>
      <sz val="9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i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8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left"/>
    </xf>
    <xf numFmtId="0" fontId="0" fillId="0" borderId="1" xfId="0" applyBorder="1"/>
    <xf numFmtId="0" fontId="7" fillId="0" borderId="0" xfId="0" applyFont="1"/>
    <xf numFmtId="0" fontId="8" fillId="0" borderId="2" xfId="0" applyFont="1" applyBorder="1" applyAlignment="1">
      <alignment vertical="top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top" wrapText="1"/>
    </xf>
    <xf numFmtId="0" fontId="16" fillId="0" borderId="1" xfId="0" applyFont="1" applyBorder="1"/>
    <xf numFmtId="0" fontId="11" fillId="0" borderId="0" xfId="0" applyFont="1"/>
    <xf numFmtId="0" fontId="8" fillId="0" borderId="2" xfId="0" applyFont="1" applyBorder="1" applyAlignment="1">
      <alignment horizontal="center" vertical="top" wrapText="1"/>
    </xf>
    <xf numFmtId="1" fontId="9" fillId="0" borderId="2" xfId="0" quotePrefix="1" applyNumberFormat="1" applyFont="1" applyBorder="1" applyAlignment="1">
      <alignment horizontal="center" vertical="top" wrapText="1"/>
    </xf>
    <xf numFmtId="0" fontId="9" fillId="2" borderId="2" xfId="0" applyFont="1" applyFill="1" applyBorder="1" applyAlignment="1" applyProtection="1">
      <alignment horizontal="center" vertical="top" wrapText="1"/>
      <protection locked="0"/>
    </xf>
    <xf numFmtId="1" fontId="9" fillId="2" borderId="2" xfId="0" applyNumberFormat="1" applyFont="1" applyFill="1" applyBorder="1" applyAlignment="1" applyProtection="1">
      <alignment horizontal="center" vertical="top" wrapText="1"/>
      <protection locked="0"/>
    </xf>
    <xf numFmtId="0" fontId="18" fillId="0" borderId="0" xfId="0" applyFont="1"/>
    <xf numFmtId="0" fontId="9" fillId="0" borderId="2" xfId="0" applyFont="1" applyBorder="1" applyAlignment="1" applyProtection="1">
      <alignment horizontal="center" vertical="top" wrapText="1"/>
      <protection locked="0"/>
    </xf>
    <xf numFmtId="0" fontId="9" fillId="0" borderId="2" xfId="0" applyFont="1" applyBorder="1" applyAlignment="1">
      <alignment vertical="top" wrapText="1"/>
    </xf>
    <xf numFmtId="0" fontId="19" fillId="0" borderId="0" xfId="0" applyFont="1"/>
    <xf numFmtId="0" fontId="19" fillId="0" borderId="0" xfId="0" applyFont="1" applyAlignment="1">
      <alignment horizontal="right"/>
    </xf>
    <xf numFmtId="0" fontId="21" fillId="0" borderId="0" xfId="0" applyFont="1"/>
    <xf numFmtId="0" fontId="0" fillId="0" borderId="0" xfId="0" quotePrefix="1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44" fontId="0" fillId="0" borderId="0" xfId="0" applyNumberFormat="1"/>
    <xf numFmtId="0" fontId="0" fillId="0" borderId="0" xfId="0" quotePrefix="1" applyAlignment="1">
      <alignment horizontal="center"/>
    </xf>
    <xf numFmtId="165" fontId="0" fillId="0" borderId="0" xfId="0" applyNumberFormat="1"/>
    <xf numFmtId="44" fontId="0" fillId="0" borderId="0" xfId="1" applyFont="1"/>
    <xf numFmtId="44" fontId="19" fillId="0" borderId="0" xfId="1" applyFont="1"/>
    <xf numFmtId="0" fontId="8" fillId="0" borderId="2" xfId="0" applyFont="1" applyBorder="1" applyAlignment="1">
      <alignment horizontal="left" vertical="top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1" fontId="9" fillId="0" borderId="2" xfId="0" applyNumberFormat="1" applyFont="1" applyBorder="1" applyAlignment="1">
      <alignment horizontal="center" vertical="top" wrapText="1"/>
    </xf>
    <xf numFmtId="44" fontId="14" fillId="0" borderId="2" xfId="1" applyFont="1" applyBorder="1" applyProtection="1"/>
    <xf numFmtId="0" fontId="9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44" fontId="9" fillId="0" borderId="3" xfId="1" applyFont="1" applyBorder="1" applyProtection="1"/>
    <xf numFmtId="44" fontId="14" fillId="0" borderId="2" xfId="1" applyFont="1" applyFill="1" applyBorder="1" applyProtection="1"/>
    <xf numFmtId="0" fontId="14" fillId="0" borderId="0" xfId="0" applyFont="1"/>
    <xf numFmtId="0" fontId="13" fillId="0" borderId="0" xfId="0" applyFont="1"/>
    <xf numFmtId="0" fontId="12" fillId="0" borderId="0" xfId="0" applyFont="1" applyAlignment="1">
      <alignment horizontal="left" vertical="top"/>
    </xf>
    <xf numFmtId="44" fontId="9" fillId="0" borderId="2" xfId="1" applyFont="1" applyFill="1" applyBorder="1" applyAlignment="1" applyProtection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9" fillId="0" borderId="2" xfId="0" applyFont="1" applyBorder="1" applyAlignment="1">
      <alignment horizontal="left"/>
    </xf>
    <xf numFmtId="0" fontId="9" fillId="0" borderId="4" xfId="0" applyFont="1" applyBorder="1"/>
    <xf numFmtId="44" fontId="9" fillId="0" borderId="5" xfId="1" applyFont="1" applyFill="1" applyBorder="1" applyAlignment="1" applyProtection="1">
      <alignment horizontal="center"/>
    </xf>
    <xf numFmtId="0" fontId="9" fillId="0" borderId="2" xfId="0" applyFont="1" applyBorder="1"/>
    <xf numFmtId="0" fontId="0" fillId="0" borderId="4" xfId="0" applyBorder="1"/>
    <xf numFmtId="0" fontId="9" fillId="0" borderId="6" xfId="0" applyFont="1" applyBorder="1" applyAlignment="1">
      <alignment horizontal="center"/>
    </xf>
    <xf numFmtId="44" fontId="9" fillId="0" borderId="5" xfId="1" applyFont="1" applyBorder="1" applyAlignment="1" applyProtection="1">
      <alignment horizontal="center"/>
    </xf>
    <xf numFmtId="44" fontId="9" fillId="0" borderId="3" xfId="1" applyFont="1" applyBorder="1" applyAlignment="1" applyProtection="1">
      <alignment horizontal="center"/>
    </xf>
    <xf numFmtId="0" fontId="15" fillId="0" borderId="7" xfId="0" applyFont="1" applyBorder="1"/>
    <xf numFmtId="44" fontId="3" fillId="0" borderId="3" xfId="0" applyNumberFormat="1" applyFont="1" applyBorder="1"/>
    <xf numFmtId="0" fontId="9" fillId="0" borderId="0" xfId="0" applyFont="1" applyAlignment="1">
      <alignment horizontal="left"/>
    </xf>
    <xf numFmtId="0" fontId="10" fillId="0" borderId="2" xfId="0" applyFont="1" applyBorder="1" applyAlignment="1">
      <alignment horizontal="center" vertical="top"/>
    </xf>
    <xf numFmtId="0" fontId="16" fillId="0" borderId="0" xfId="0" applyFont="1"/>
    <xf numFmtId="0" fontId="9" fillId="0" borderId="6" xfId="0" applyFont="1" applyBorder="1" applyAlignment="1">
      <alignment horizontal="left"/>
    </xf>
    <xf numFmtId="0" fontId="0" fillId="0" borderId="8" xfId="0" applyBorder="1"/>
    <xf numFmtId="0" fontId="0" fillId="0" borderId="5" xfId="0" applyBorder="1"/>
    <xf numFmtId="0" fontId="9" fillId="0" borderId="9" xfId="0" applyFont="1" applyBorder="1" applyAlignment="1">
      <alignment horizontal="left"/>
    </xf>
    <xf numFmtId="0" fontId="0" fillId="0" borderId="10" xfId="0" applyBorder="1"/>
    <xf numFmtId="0" fontId="9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42" fontId="14" fillId="0" borderId="0" xfId="0" applyNumberFormat="1" applyFont="1"/>
    <xf numFmtId="44" fontId="14" fillId="2" borderId="2" xfId="1" applyFont="1" applyFill="1" applyBorder="1" applyProtection="1">
      <protection locked="0"/>
    </xf>
    <xf numFmtId="44" fontId="14" fillId="0" borderId="0" xfId="0" applyNumberFormat="1" applyFont="1" applyProtection="1">
      <protection locked="0"/>
    </xf>
    <xf numFmtId="0" fontId="0" fillId="2" borderId="0" xfId="0" applyFill="1"/>
    <xf numFmtId="0" fontId="8" fillId="0" borderId="2" xfId="0" applyFont="1" applyBorder="1" applyAlignment="1">
      <alignment horizontal="left" vertical="top"/>
    </xf>
    <xf numFmtId="0" fontId="9" fillId="2" borderId="2" xfId="0" applyFont="1" applyFill="1" applyBorder="1" applyAlignment="1" applyProtection="1">
      <alignment horizontal="left" vertical="top"/>
      <protection locked="0"/>
    </xf>
    <xf numFmtId="0" fontId="8" fillId="2" borderId="2" xfId="0" applyFont="1" applyFill="1" applyBorder="1" applyAlignment="1" applyProtection="1">
      <alignment horizontal="left" vertical="top"/>
      <protection locked="0"/>
    </xf>
    <xf numFmtId="0" fontId="9" fillId="0" borderId="0" xfId="0" applyFont="1"/>
    <xf numFmtId="0" fontId="25" fillId="0" borderId="0" xfId="0" applyFont="1"/>
    <xf numFmtId="0" fontId="8" fillId="0" borderId="2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167" fontId="9" fillId="0" borderId="2" xfId="0" applyNumberFormat="1" applyFont="1" applyBorder="1" applyAlignment="1">
      <alignment horizontal="center" vertical="top" wrapText="1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166" fontId="9" fillId="0" borderId="2" xfId="0" quotePrefix="1" applyNumberFormat="1" applyFont="1" applyBorder="1" applyAlignment="1">
      <alignment horizontal="center" vertical="top" wrapText="1"/>
    </xf>
    <xf numFmtId="5" fontId="9" fillId="0" borderId="3" xfId="1" applyNumberFormat="1" applyFont="1" applyFill="1" applyBorder="1" applyProtection="1"/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20" fillId="0" borderId="0" xfId="0" applyFont="1"/>
    <xf numFmtId="0" fontId="26" fillId="0" borderId="0" xfId="0" applyFont="1"/>
    <xf numFmtId="0" fontId="9" fillId="0" borderId="1" xfId="0" applyFont="1" applyBorder="1" applyAlignment="1">
      <alignment horizontal="right"/>
    </xf>
    <xf numFmtId="0" fontId="9" fillId="0" borderId="0" xfId="0" applyFont="1" applyAlignment="1" applyProtection="1">
      <alignment vertical="top" wrapText="1"/>
      <protection locked="0"/>
    </xf>
    <xf numFmtId="44" fontId="9" fillId="0" borderId="0" xfId="1" applyFont="1" applyFill="1" applyBorder="1" applyAlignment="1" applyProtection="1">
      <alignment horizontal="center" vertical="top" wrapText="1"/>
    </xf>
    <xf numFmtId="44" fontId="9" fillId="0" borderId="0" xfId="1" applyFont="1" applyFill="1" applyBorder="1" applyAlignment="1" applyProtection="1">
      <alignment horizontal="center"/>
    </xf>
    <xf numFmtId="0" fontId="0" fillId="0" borderId="0" xfId="0" applyAlignment="1">
      <alignment horizontal="left"/>
    </xf>
    <xf numFmtId="44" fontId="9" fillId="0" borderId="2" xfId="1" applyFont="1" applyFill="1" applyBorder="1" applyAlignment="1" applyProtection="1">
      <alignment horizontal="center" vertical="top"/>
    </xf>
    <xf numFmtId="44" fontId="9" fillId="0" borderId="2" xfId="1" applyFont="1" applyFill="1" applyBorder="1" applyAlignment="1" applyProtection="1">
      <alignment horizontal="center"/>
    </xf>
    <xf numFmtId="14" fontId="30" fillId="0" borderId="0" xfId="0" applyNumberFormat="1" applyFont="1"/>
    <xf numFmtId="44" fontId="9" fillId="2" borderId="2" xfId="2" applyFont="1" applyFill="1" applyBorder="1" applyAlignment="1" applyProtection="1">
      <protection locked="0"/>
    </xf>
    <xf numFmtId="44" fontId="9" fillId="2" borderId="2" xfId="2" applyFont="1" applyFill="1" applyBorder="1" applyAlignment="1" applyProtection="1">
      <alignment vertical="top"/>
      <protection locked="0"/>
    </xf>
    <xf numFmtId="0" fontId="12" fillId="0" borderId="0" xfId="0" applyFont="1"/>
    <xf numFmtId="0" fontId="22" fillId="0" borderId="2" xfId="0" applyFont="1" applyBorder="1" applyAlignment="1">
      <alignment horizontal="center" vertical="top"/>
    </xf>
    <xf numFmtId="167" fontId="9" fillId="0" borderId="0" xfId="0" applyNumberFormat="1" applyFont="1" applyAlignment="1">
      <alignment horizontal="center" vertical="top" wrapText="1"/>
    </xf>
    <xf numFmtId="42" fontId="14" fillId="0" borderId="0" xfId="1" applyNumberFormat="1" applyFont="1" applyBorder="1"/>
    <xf numFmtId="0" fontId="9" fillId="0" borderId="0" xfId="0" applyFont="1" applyAlignment="1" applyProtection="1">
      <alignment horizontal="left" vertical="top"/>
      <protection locked="0"/>
    </xf>
    <xf numFmtId="1" fontId="9" fillId="0" borderId="0" xfId="0" applyNumberFormat="1" applyFont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8" fillId="0" borderId="2" xfId="0" applyFont="1" applyBorder="1"/>
    <xf numFmtId="1" fontId="9" fillId="0" borderId="7" xfId="0" applyNumberFormat="1" applyFont="1" applyBorder="1" applyAlignment="1">
      <alignment horizontal="center" vertical="top" wrapText="1"/>
    </xf>
    <xf numFmtId="167" fontId="9" fillId="0" borderId="7" xfId="0" applyNumberFormat="1" applyFont="1" applyBorder="1" applyAlignment="1">
      <alignment horizontal="center" vertical="top" wrapText="1"/>
    </xf>
    <xf numFmtId="0" fontId="31" fillId="0" borderId="0" xfId="0" applyFont="1"/>
    <xf numFmtId="0" fontId="32" fillId="0" borderId="0" xfId="0" applyFont="1"/>
    <xf numFmtId="0" fontId="7" fillId="0" borderId="4" xfId="0" applyFont="1" applyBorder="1"/>
    <xf numFmtId="0" fontId="7" fillId="0" borderId="7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17" fillId="0" borderId="0" xfId="0" applyFont="1"/>
    <xf numFmtId="0" fontId="14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hidden="1"/>
    </xf>
    <xf numFmtId="0" fontId="7" fillId="0" borderId="0" xfId="0" applyFont="1" applyProtection="1">
      <protection hidden="1"/>
    </xf>
    <xf numFmtId="0" fontId="9" fillId="0" borderId="0" xfId="0" applyFont="1" applyAlignment="1" applyProtection="1">
      <alignment horizontal="center" vertical="top" wrapText="1"/>
      <protection locked="0"/>
    </xf>
    <xf numFmtId="1" fontId="9" fillId="0" borderId="0" xfId="0" quotePrefix="1" applyNumberFormat="1" applyFont="1" applyAlignment="1">
      <alignment horizontal="center" vertical="top" wrapText="1"/>
    </xf>
    <xf numFmtId="0" fontId="9" fillId="2" borderId="2" xfId="0" applyFont="1" applyFill="1" applyBorder="1" applyAlignment="1" applyProtection="1">
      <alignment horizontal="center" vertical="top" wrapText="1"/>
      <protection locked="0" hidden="1"/>
    </xf>
    <xf numFmtId="0" fontId="9" fillId="0" borderId="4" xfId="0" applyFont="1" applyBorder="1" applyAlignment="1" applyProtection="1">
      <alignment horizontal="left" vertical="top"/>
      <protection locked="0" hidden="1"/>
    </xf>
    <xf numFmtId="0" fontId="8" fillId="0" borderId="12" xfId="0" applyFont="1" applyBorder="1" applyAlignment="1">
      <alignment horizontal="right"/>
    </xf>
    <xf numFmtId="1" fontId="9" fillId="2" borderId="12" xfId="0" applyNumberFormat="1" applyFont="1" applyFill="1" applyBorder="1" applyAlignment="1" applyProtection="1">
      <alignment horizontal="center" vertical="top" wrapText="1"/>
      <protection locked="0"/>
    </xf>
    <xf numFmtId="167" fontId="9" fillId="0" borderId="12" xfId="0" applyNumberFormat="1" applyFont="1" applyBorder="1" applyAlignment="1">
      <alignment horizontal="center" vertical="top" wrapText="1"/>
    </xf>
    <xf numFmtId="167" fontId="9" fillId="0" borderId="5" xfId="0" applyNumberFormat="1" applyFont="1" applyBorder="1" applyAlignment="1">
      <alignment horizontal="center" vertical="top" wrapText="1"/>
    </xf>
    <xf numFmtId="1" fontId="9" fillId="0" borderId="7" xfId="0" applyNumberFormat="1" applyFont="1" applyBorder="1" applyAlignment="1" applyProtection="1">
      <alignment horizontal="center" vertical="top" wrapText="1"/>
      <protection locked="0"/>
    </xf>
    <xf numFmtId="0" fontId="0" fillId="0" borderId="3" xfId="0" applyBorder="1"/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1" fontId="9" fillId="0" borderId="0" xfId="0" applyNumberFormat="1" applyFont="1" applyAlignment="1">
      <alignment horizontal="center" vertical="top" wrapText="1"/>
    </xf>
    <xf numFmtId="42" fontId="14" fillId="0" borderId="0" xfId="1" applyNumberFormat="1" applyFont="1" applyBorder="1" applyProtection="1"/>
    <xf numFmtId="0" fontId="9" fillId="0" borderId="0" xfId="0" applyFont="1" applyProtection="1">
      <protection locked="0"/>
    </xf>
    <xf numFmtId="0" fontId="8" fillId="0" borderId="0" xfId="0" applyFont="1" applyAlignment="1">
      <alignment horizontal="right"/>
    </xf>
    <xf numFmtId="42" fontId="14" fillId="0" borderId="0" xfId="1" applyNumberFormat="1" applyFont="1" applyBorder="1" applyProtection="1">
      <protection hidden="1"/>
    </xf>
    <xf numFmtId="0" fontId="35" fillId="0" borderId="0" xfId="0" quotePrefix="1" applyFont="1" applyAlignment="1">
      <alignment horizontal="left"/>
    </xf>
    <xf numFmtId="0" fontId="0" fillId="0" borderId="0" xfId="0" applyAlignment="1" applyProtection="1">
      <alignment horizontal="right"/>
      <protection hidden="1"/>
    </xf>
    <xf numFmtId="0" fontId="0" fillId="0" borderId="0" xfId="0" applyProtection="1">
      <protection hidden="1"/>
    </xf>
    <xf numFmtId="0" fontId="27" fillId="0" borderId="0" xfId="0" applyFont="1" applyProtection="1">
      <protection hidden="1"/>
    </xf>
    <xf numFmtId="0" fontId="10" fillId="0" borderId="0" xfId="0" applyFont="1" applyAlignment="1">
      <alignment horizontal="center" vertical="top"/>
    </xf>
    <xf numFmtId="5" fontId="9" fillId="0" borderId="0" xfId="1" applyNumberFormat="1" applyFont="1" applyBorder="1" applyProtection="1"/>
    <xf numFmtId="5" fontId="9" fillId="0" borderId="0" xfId="1" applyNumberFormat="1" applyFont="1" applyBorder="1" applyAlignment="1" applyProtection="1">
      <alignment horizontal="center" vertical="center"/>
    </xf>
    <xf numFmtId="5" fontId="9" fillId="0" borderId="0" xfId="1" applyNumberFormat="1" applyFont="1" applyFill="1" applyBorder="1" applyProtection="1"/>
    <xf numFmtId="0" fontId="8" fillId="0" borderId="0" xfId="0" applyFont="1" applyAlignment="1">
      <alignment vertical="top" wrapText="1"/>
    </xf>
    <xf numFmtId="44" fontId="9" fillId="0" borderId="0" xfId="1" applyFont="1" applyBorder="1" applyProtection="1"/>
    <xf numFmtId="14" fontId="9" fillId="2" borderId="2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14" fontId="9" fillId="0" borderId="0" xfId="0" applyNumberFormat="1" applyFont="1" applyAlignment="1" applyProtection="1">
      <alignment horizontal="center"/>
      <protection locked="0"/>
    </xf>
    <xf numFmtId="0" fontId="14" fillId="0" borderId="4" xfId="0" applyFont="1" applyBorder="1"/>
    <xf numFmtId="0" fontId="9" fillId="0" borderId="4" xfId="0" applyFont="1" applyBorder="1" applyAlignment="1">
      <alignment horizontal="center"/>
    </xf>
    <xf numFmtId="0" fontId="37" fillId="0" borderId="8" xfId="0" applyFont="1" applyBorder="1"/>
    <xf numFmtId="0" fontId="37" fillId="0" borderId="5" xfId="0" applyFont="1" applyBorder="1"/>
    <xf numFmtId="0" fontId="9" fillId="3" borderId="2" xfId="0" applyFont="1" applyFill="1" applyBorder="1" applyAlignment="1" applyProtection="1">
      <alignment horizontal="left" vertical="top"/>
      <protection locked="0"/>
    </xf>
    <xf numFmtId="1" fontId="9" fillId="3" borderId="2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quotePrefix="1" applyFont="1" applyAlignment="1">
      <alignment horizontal="left"/>
    </xf>
    <xf numFmtId="0" fontId="34" fillId="0" borderId="0" xfId="0" quotePrefix="1" applyFont="1" applyAlignment="1">
      <alignment horizontal="left"/>
    </xf>
    <xf numFmtId="44" fontId="14" fillId="0" borderId="2" xfId="0" applyNumberFormat="1" applyFont="1" applyBorder="1"/>
    <xf numFmtId="44" fontId="14" fillId="0" borderId="0" xfId="1" applyFont="1" applyFill="1" applyBorder="1" applyProtection="1"/>
    <xf numFmtId="0" fontId="0" fillId="2" borderId="2" xfId="0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44" fontId="9" fillId="0" borderId="2" xfId="1" applyFont="1" applyFill="1" applyBorder="1" applyAlignment="1" applyProtection="1">
      <alignment horizontal="center" vertical="top" wrapText="1"/>
    </xf>
    <xf numFmtId="0" fontId="9" fillId="0" borderId="4" xfId="0" applyFont="1" applyBorder="1" applyAlignment="1">
      <alignment horizontal="left"/>
    </xf>
    <xf numFmtId="0" fontId="0" fillId="0" borderId="7" xfId="0" applyBorder="1"/>
    <xf numFmtId="44" fontId="9" fillId="2" borderId="2" xfId="2" applyFont="1" applyFill="1" applyBorder="1" applyAlignment="1" applyProtection="1">
      <alignment horizontal="center" vertical="top"/>
      <protection locked="0"/>
    </xf>
    <xf numFmtId="1" fontId="9" fillId="0" borderId="12" xfId="0" applyNumberFormat="1" applyFont="1" applyBorder="1" applyAlignment="1" applyProtection="1">
      <alignment horizontal="center" vertical="top" wrapText="1"/>
      <protection hidden="1"/>
    </xf>
    <xf numFmtId="167" fontId="9" fillId="0" borderId="8" xfId="0" applyNumberFormat="1" applyFont="1" applyBorder="1" applyAlignment="1">
      <alignment horizontal="center" vertical="top" wrapText="1"/>
    </xf>
    <xf numFmtId="0" fontId="9" fillId="0" borderId="4" xfId="0" applyFont="1" applyBorder="1" applyAlignment="1" applyProtection="1">
      <alignment horizontal="left" vertical="top"/>
      <protection hidden="1"/>
    </xf>
    <xf numFmtId="1" fontId="9" fillId="0" borderId="8" xfId="0" applyNumberFormat="1" applyFont="1" applyBorder="1" applyAlignment="1" applyProtection="1">
      <alignment horizontal="center" vertical="top" wrapText="1"/>
      <protection hidden="1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2" fontId="9" fillId="0" borderId="2" xfId="0" applyNumberFormat="1" applyFont="1" applyBorder="1" applyAlignment="1" applyProtection="1">
      <alignment horizontal="center"/>
      <protection hidden="1"/>
    </xf>
    <xf numFmtId="5" fontId="9" fillId="0" borderId="0" xfId="1" applyNumberFormat="1" applyFont="1" applyBorder="1" applyAlignment="1" applyProtection="1">
      <alignment horizontal="center" vertical="top" wrapText="1"/>
    </xf>
    <xf numFmtId="44" fontId="14" fillId="2" borderId="2" xfId="1" applyFont="1" applyFill="1" applyBorder="1" applyAlignment="1" applyProtection="1">
      <alignment vertical="center"/>
      <protection locked="0"/>
    </xf>
    <xf numFmtId="44" fontId="14" fillId="0" borderId="2" xfId="0" applyNumberFormat="1" applyFont="1" applyBorder="1" applyAlignment="1">
      <alignment vertical="center"/>
    </xf>
    <xf numFmtId="44" fontId="9" fillId="0" borderId="2" xfId="2" applyFont="1" applyFill="1" applyBorder="1" applyAlignment="1" applyProtection="1">
      <alignment vertical="center" wrapText="1"/>
    </xf>
    <xf numFmtId="9" fontId="9" fillId="0" borderId="6" xfId="0" applyNumberFormat="1" applyFont="1" applyBorder="1" applyAlignment="1">
      <alignment horizontal="center"/>
    </xf>
    <xf numFmtId="9" fontId="9" fillId="0" borderId="4" xfId="0" applyNumberFormat="1" applyFont="1" applyBorder="1" applyAlignment="1">
      <alignment horizontal="center"/>
    </xf>
    <xf numFmtId="44" fontId="9" fillId="0" borderId="2" xfId="1" applyFont="1" applyFill="1" applyBorder="1" applyAlignment="1" applyProtection="1">
      <alignment horizontal="center" vertical="center" wrapText="1"/>
    </xf>
    <xf numFmtId="7" fontId="9" fillId="0" borderId="3" xfId="1" applyNumberFormat="1" applyFont="1" applyFill="1" applyBorder="1" applyProtection="1"/>
    <xf numFmtId="44" fontId="9" fillId="2" borderId="12" xfId="2" applyFont="1" applyFill="1" applyBorder="1" applyAlignment="1" applyProtection="1">
      <protection locked="0"/>
    </xf>
    <xf numFmtId="44" fontId="9" fillId="2" borderId="14" xfId="2" applyFont="1" applyFill="1" applyBorder="1" applyAlignment="1" applyProtection="1">
      <alignment vertical="center"/>
      <protection locked="0"/>
    </xf>
    <xf numFmtId="44" fontId="9" fillId="2" borderId="13" xfId="2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0" borderId="6" xfId="0" applyFont="1" applyBorder="1"/>
    <xf numFmtId="0" fontId="9" fillId="0" borderId="9" xfId="0" applyFont="1" applyBorder="1"/>
    <xf numFmtId="0" fontId="9" fillId="0" borderId="11" xfId="0" applyFont="1" applyBorder="1"/>
    <xf numFmtId="0" fontId="8" fillId="0" borderId="0" xfId="0" applyFont="1"/>
    <xf numFmtId="2" fontId="9" fillId="0" borderId="0" xfId="0" applyNumberFormat="1" applyFont="1" applyAlignment="1" applyProtection="1">
      <alignment horizontal="center"/>
      <protection hidden="1"/>
    </xf>
    <xf numFmtId="2" fontId="9" fillId="0" borderId="4" xfId="0" applyNumberFormat="1" applyFont="1" applyBorder="1" applyAlignment="1" applyProtection="1">
      <alignment horizontal="center"/>
      <protection hidden="1"/>
    </xf>
    <xf numFmtId="2" fontId="9" fillId="4" borderId="4" xfId="0" applyNumberFormat="1" applyFont="1" applyFill="1" applyBorder="1" applyAlignment="1" applyProtection="1">
      <alignment horizontal="center"/>
      <protection locked="0"/>
    </xf>
    <xf numFmtId="168" fontId="9" fillId="0" borderId="6" xfId="0" applyNumberFormat="1" applyFont="1" applyBorder="1" applyAlignment="1">
      <alignment horizontal="center" vertical="top" wrapText="1"/>
    </xf>
    <xf numFmtId="168" fontId="9" fillId="0" borderId="2" xfId="0" applyNumberFormat="1" applyFont="1" applyBorder="1" applyAlignment="1">
      <alignment horizontal="center" vertical="top" wrapText="1"/>
    </xf>
    <xf numFmtId="168" fontId="9" fillId="0" borderId="7" xfId="0" applyNumberFormat="1" applyFont="1" applyBorder="1" applyAlignment="1">
      <alignment horizontal="center" vertical="top" wrapText="1"/>
    </xf>
    <xf numFmtId="168" fontId="9" fillId="0" borderId="3" xfId="0" applyNumberFormat="1" applyFont="1" applyBorder="1" applyAlignment="1">
      <alignment horizontal="center" vertical="top" wrapText="1"/>
    </xf>
    <xf numFmtId="0" fontId="9" fillId="2" borderId="4" xfId="0" applyFont="1" applyFill="1" applyBorder="1" applyAlignment="1" applyProtection="1">
      <alignment horizontal="center" vertical="top" wrapText="1"/>
      <protection locked="0" hidden="1"/>
    </xf>
    <xf numFmtId="0" fontId="9" fillId="0" borderId="6" xfId="0" applyFont="1" applyBorder="1" applyAlignment="1" applyProtection="1">
      <alignment horizontal="left" vertical="top"/>
      <protection locked="0" hidden="1"/>
    </xf>
    <xf numFmtId="1" fontId="9" fillId="0" borderId="8" xfId="0" applyNumberFormat="1" applyFont="1" applyBorder="1" applyAlignment="1" applyProtection="1">
      <alignment horizontal="center" vertical="top" wrapText="1"/>
      <protection locked="0"/>
    </xf>
    <xf numFmtId="0" fontId="9" fillId="0" borderId="4" xfId="0" applyFont="1" applyBorder="1" applyAlignment="1">
      <alignment vertical="top" wrapText="1"/>
    </xf>
    <xf numFmtId="0" fontId="12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44" fontId="9" fillId="4" borderId="12" xfId="2" applyFont="1" applyFill="1" applyBorder="1" applyAlignment="1" applyProtection="1"/>
    <xf numFmtId="44" fontId="9" fillId="4" borderId="5" xfId="2" applyFont="1" applyFill="1" applyBorder="1" applyAlignment="1" applyProtection="1"/>
    <xf numFmtId="44" fontId="9" fillId="0" borderId="12" xfId="2" applyFont="1" applyFill="1" applyBorder="1" applyAlignment="1" applyProtection="1">
      <protection hidden="1"/>
    </xf>
    <xf numFmtId="44" fontId="9" fillId="0" borderId="0" xfId="2" applyFont="1" applyFill="1" applyBorder="1" applyAlignment="1" applyProtection="1">
      <protection hidden="1"/>
    </xf>
    <xf numFmtId="44" fontId="9" fillId="0" borderId="8" xfId="2" applyFont="1" applyFill="1" applyBorder="1" applyAlignment="1" applyProtection="1">
      <protection hidden="1"/>
    </xf>
    <xf numFmtId="44" fontId="9" fillId="0" borderId="5" xfId="2" applyFont="1" applyFill="1" applyBorder="1" applyAlignment="1" applyProtection="1">
      <protection hidden="1"/>
    </xf>
    <xf numFmtId="44" fontId="9" fillId="0" borderId="10" xfId="2" applyFont="1" applyFill="1" applyBorder="1" applyAlignment="1" applyProtection="1">
      <protection hidden="1"/>
    </xf>
    <xf numFmtId="44" fontId="9" fillId="0" borderId="15" xfId="2" applyFont="1" applyFill="1" applyBorder="1" applyAlignment="1" applyProtection="1">
      <protection hidden="1"/>
    </xf>
    <xf numFmtId="44" fontId="9" fillId="0" borderId="2" xfId="2" applyFont="1" applyFill="1" applyBorder="1" applyAlignment="1" applyProtection="1">
      <protection hidden="1"/>
    </xf>
    <xf numFmtId="0" fontId="38" fillId="0" borderId="0" xfId="0" applyFont="1" applyProtection="1">
      <protection hidden="1"/>
    </xf>
    <xf numFmtId="0" fontId="39" fillId="0" borderId="0" xfId="0" applyFont="1" applyAlignment="1">
      <alignment horizontal="left" vertical="top" wrapText="1"/>
    </xf>
    <xf numFmtId="44" fontId="40" fillId="0" borderId="0" xfId="1" quotePrefix="1" applyFont="1" applyBorder="1" applyAlignment="1">
      <alignment horizontal="left" vertical="top" wrapText="1"/>
    </xf>
    <xf numFmtId="0" fontId="41" fillId="0" borderId="0" xfId="0" applyFont="1" applyAlignment="1">
      <alignment horizontal="center" vertical="top" wrapText="1"/>
    </xf>
    <xf numFmtId="0" fontId="42" fillId="0" borderId="0" xfId="0" applyFont="1"/>
    <xf numFmtId="0" fontId="41" fillId="0" borderId="0" xfId="0" applyFont="1"/>
    <xf numFmtId="0" fontId="9" fillId="0" borderId="3" xfId="0" applyFont="1" applyBorder="1" applyAlignment="1">
      <alignment horizontal="center" vertical="top" wrapText="1"/>
    </xf>
    <xf numFmtId="0" fontId="17" fillId="0" borderId="0" xfId="0" applyFont="1" applyAlignment="1">
      <alignment vertical="top" wrapText="1"/>
    </xf>
    <xf numFmtId="44" fontId="9" fillId="0" borderId="2" xfId="1" quotePrefix="1" applyFont="1" applyBorder="1" applyAlignment="1">
      <alignment horizontal="center" vertical="top" wrapText="1"/>
    </xf>
    <xf numFmtId="44" fontId="9" fillId="0" borderId="2" xfId="0" applyNumberFormat="1" applyFont="1" applyBorder="1" applyAlignment="1">
      <alignment horizontal="center" vertical="top" wrapText="1"/>
    </xf>
    <xf numFmtId="44" fontId="14" fillId="0" borderId="2" xfId="1" applyFont="1" applyBorder="1" applyAlignment="1"/>
    <xf numFmtId="44" fontId="14" fillId="0" borderId="2" xfId="1" applyFont="1" applyBorder="1" applyProtection="1">
      <protection hidden="1"/>
    </xf>
    <xf numFmtId="44" fontId="14" fillId="0" borderId="3" xfId="1" applyFont="1" applyBorder="1" applyProtection="1">
      <protection hidden="1"/>
    </xf>
    <xf numFmtId="0" fontId="7" fillId="0" borderId="0" xfId="0" applyFont="1" applyAlignment="1">
      <alignment vertical="center"/>
    </xf>
    <xf numFmtId="0" fontId="17" fillId="0" borderId="1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44" fontId="9" fillId="0" borderId="8" xfId="1" applyFont="1" applyFill="1" applyBorder="1" applyAlignment="1" applyProtection="1">
      <alignment horizontal="left" vertical="top" wrapText="1"/>
    </xf>
    <xf numFmtId="164" fontId="6" fillId="2" borderId="1" xfId="0" applyNumberFormat="1" applyFont="1" applyFill="1" applyBorder="1" applyProtection="1">
      <protection locked="0"/>
    </xf>
    <xf numFmtId="0" fontId="14" fillId="0" borderId="1" xfId="0" applyFont="1" applyBorder="1" applyAlignment="1">
      <alignment horizontal="right"/>
    </xf>
    <xf numFmtId="0" fontId="9" fillId="0" borderId="0" xfId="0" applyFont="1" applyAlignment="1">
      <alignment vertical="top" wrapText="1"/>
    </xf>
    <xf numFmtId="5" fontId="14" fillId="0" borderId="0" xfId="1" applyNumberFormat="1" applyFont="1" applyFill="1" applyBorder="1" applyProtection="1"/>
    <xf numFmtId="44" fontId="14" fillId="0" borderId="0" xfId="1" applyFont="1" applyFill="1" applyBorder="1" applyProtection="1">
      <protection locked="0"/>
    </xf>
    <xf numFmtId="0" fontId="9" fillId="0" borderId="11" xfId="0" applyFont="1" applyBorder="1" applyAlignment="1">
      <alignment horizontal="left" vertical="top" wrapText="1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5" fontId="9" fillId="0" borderId="5" xfId="1" applyNumberFormat="1" applyFont="1" applyBorder="1"/>
    <xf numFmtId="0" fontId="9" fillId="0" borderId="17" xfId="0" applyFont="1" applyBorder="1" applyAlignment="1">
      <alignment horizontal="center" vertical="top" wrapText="1"/>
    </xf>
    <xf numFmtId="5" fontId="9" fillId="0" borderId="16" xfId="1" applyNumberFormat="1" applyFont="1" applyBorder="1"/>
    <xf numFmtId="167" fontId="9" fillId="0" borderId="13" xfId="0" applyNumberFormat="1" applyFont="1" applyBorder="1" applyAlignment="1" applyProtection="1">
      <alignment horizontal="center" vertical="center" wrapText="1"/>
      <protection locked="0"/>
    </xf>
    <xf numFmtId="5" fontId="9" fillId="0" borderId="14" xfId="1" applyNumberFormat="1" applyFont="1" applyFill="1" applyBorder="1" applyAlignment="1">
      <alignment vertical="center"/>
    </xf>
    <xf numFmtId="44" fontId="9" fillId="0" borderId="2" xfId="0" applyNumberFormat="1" applyFont="1" applyBorder="1" applyAlignment="1">
      <alignment vertical="center"/>
    </xf>
    <xf numFmtId="0" fontId="22" fillId="0" borderId="0" xfId="0" applyFont="1" applyAlignment="1">
      <alignment horizontal="right"/>
    </xf>
    <xf numFmtId="44" fontId="0" fillId="0" borderId="2" xfId="0" applyNumberFormat="1" applyBorder="1"/>
    <xf numFmtId="44" fontId="29" fillId="0" borderId="2" xfId="0" applyNumberFormat="1" applyFont="1" applyBorder="1"/>
    <xf numFmtId="44" fontId="10" fillId="0" borderId="2" xfId="1" applyFont="1" applyBorder="1" applyAlignment="1"/>
    <xf numFmtId="5" fontId="9" fillId="0" borderId="2" xfId="1" applyNumberFormat="1" applyFont="1" applyBorder="1" applyAlignment="1" applyProtection="1">
      <alignment horizontal="center" vertical="top" wrapText="1"/>
    </xf>
    <xf numFmtId="44" fontId="14" fillId="0" borderId="0" xfId="1" applyFont="1" applyBorder="1" applyAlignment="1"/>
    <xf numFmtId="167" fontId="14" fillId="0" borderId="2" xfId="1" applyNumberFormat="1" applyFont="1" applyBorder="1" applyProtection="1"/>
    <xf numFmtId="0" fontId="15" fillId="0" borderId="0" xfId="0" applyFont="1"/>
    <xf numFmtId="44" fontId="3" fillId="0" borderId="0" xfId="0" applyNumberFormat="1" applyFont="1"/>
    <xf numFmtId="0" fontId="9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34" fillId="0" borderId="0" xfId="0" applyFont="1" applyAlignment="1" applyProtection="1">
      <alignment horizontal="left"/>
      <protection hidden="1"/>
    </xf>
    <xf numFmtId="0" fontId="14" fillId="0" borderId="0" xfId="0" applyFont="1" applyProtection="1">
      <protection hidden="1"/>
    </xf>
    <xf numFmtId="0" fontId="4" fillId="0" borderId="0" xfId="0" quotePrefix="1" applyFont="1" applyAlignment="1" applyProtection="1">
      <alignment horizontal="left"/>
      <protection hidden="1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12" fillId="0" borderId="9" xfId="0" applyFont="1" applyBorder="1" applyAlignment="1" applyProtection="1">
      <alignment horizontal="left" vertical="top" wrapText="1"/>
      <protection hidden="1"/>
    </xf>
    <xf numFmtId="0" fontId="12" fillId="0" borderId="0" xfId="0" applyFont="1" applyAlignment="1" applyProtection="1">
      <alignment horizontal="left" vertical="top" wrapText="1"/>
      <protection hidden="1"/>
    </xf>
    <xf numFmtId="0" fontId="11" fillId="0" borderId="6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 applyProtection="1">
      <alignment horizontal="left" vertical="top" wrapText="1"/>
      <protection hidden="1"/>
    </xf>
    <xf numFmtId="0" fontId="11" fillId="0" borderId="8" xfId="0" applyFont="1" applyBorder="1" applyAlignment="1" applyProtection="1">
      <alignment horizontal="left" vertical="top" wrapText="1"/>
      <protection hidden="1"/>
    </xf>
    <xf numFmtId="0" fontId="11" fillId="0" borderId="1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2" fillId="2" borderId="11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2" fillId="2" borderId="14" xfId="0" applyFont="1" applyFill="1" applyBorder="1" applyAlignment="1" applyProtection="1">
      <alignment horizontal="left" vertical="center" wrapText="1"/>
      <protection locked="0"/>
    </xf>
    <xf numFmtId="0" fontId="9" fillId="2" borderId="12" xfId="0" applyFont="1" applyFill="1" applyBorder="1" applyAlignment="1" applyProtection="1">
      <alignment horizontal="center" vertical="top" wrapText="1"/>
      <protection locked="0"/>
    </xf>
    <xf numFmtId="0" fontId="9" fillId="2" borderId="15" xfId="0" applyFont="1" applyFill="1" applyBorder="1" applyAlignment="1" applyProtection="1">
      <alignment horizontal="center"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17" fillId="0" borderId="0" xfId="0" applyFont="1" applyAlignment="1">
      <alignment vertical="top" wrapText="1"/>
    </xf>
    <xf numFmtId="0" fontId="11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28" fillId="2" borderId="1" xfId="0" applyFont="1" applyFill="1" applyBorder="1" applyAlignment="1" applyProtection="1">
      <alignment horizontal="center"/>
      <protection locked="0"/>
    </xf>
    <xf numFmtId="5" fontId="9" fillId="0" borderId="15" xfId="1" applyNumberFormat="1" applyFont="1" applyBorder="1" applyAlignment="1">
      <alignment vertical="center"/>
    </xf>
    <xf numFmtId="5" fontId="9" fillId="0" borderId="13" xfId="1" applyNumberFormat="1" applyFont="1" applyBorder="1" applyAlignment="1">
      <alignment vertical="center"/>
    </xf>
    <xf numFmtId="0" fontId="9" fillId="0" borderId="13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7" fillId="0" borderId="0" xfId="0" applyFont="1" applyAlignment="1">
      <alignment horizontal="left"/>
    </xf>
    <xf numFmtId="0" fontId="17" fillId="0" borderId="8" xfId="0" applyFont="1" applyBorder="1" applyAlignment="1">
      <alignment horizontal="left"/>
    </xf>
    <xf numFmtId="44" fontId="9" fillId="0" borderId="12" xfId="1" applyFont="1" applyFill="1" applyBorder="1" applyAlignment="1" applyProtection="1">
      <alignment horizontal="center" vertical="top" wrapText="1"/>
    </xf>
    <xf numFmtId="44" fontId="9" fillId="0" borderId="13" xfId="1" applyFont="1" applyFill="1" applyBorder="1" applyAlignment="1" applyProtection="1">
      <alignment horizontal="center" vertical="top" wrapText="1"/>
    </xf>
    <xf numFmtId="44" fontId="9" fillId="0" borderId="12" xfId="1" applyFont="1" applyFill="1" applyBorder="1" applyAlignment="1" applyProtection="1">
      <alignment horizontal="left" vertical="top" wrapText="1"/>
    </xf>
    <xf numFmtId="44" fontId="9" fillId="0" borderId="13" xfId="1" applyFont="1" applyFill="1" applyBorder="1" applyAlignment="1" applyProtection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43" fillId="0" borderId="8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20" fillId="2" borderId="1" xfId="0" applyFont="1" applyFill="1" applyBorder="1" applyAlignment="1" applyProtection="1">
      <alignment horizontal="center"/>
      <protection locked="0"/>
    </xf>
    <xf numFmtId="0" fontId="17" fillId="0" borderId="4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4" xfId="0" applyFont="1" applyBorder="1" applyAlignment="1">
      <alignment wrapText="1"/>
    </xf>
    <xf numFmtId="0" fontId="29" fillId="0" borderId="3" xfId="0" applyFont="1" applyBorder="1"/>
    <xf numFmtId="0" fontId="12" fillId="0" borderId="6" xfId="0" applyFont="1" applyBorder="1" applyAlignment="1">
      <alignment horizontal="left" vertical="top" wrapText="1"/>
    </xf>
    <xf numFmtId="0" fontId="0" fillId="0" borderId="8" xfId="0" applyBorder="1"/>
    <xf numFmtId="0" fontId="0" fillId="0" borderId="5" xfId="0" applyBorder="1"/>
    <xf numFmtId="0" fontId="12" fillId="0" borderId="11" xfId="0" applyFont="1" applyBorder="1" applyAlignment="1">
      <alignment horizontal="center" vertical="center" wrapText="1"/>
    </xf>
    <xf numFmtId="0" fontId="0" fillId="0" borderId="1" xfId="0" applyBorder="1"/>
    <xf numFmtId="0" fontId="0" fillId="0" borderId="14" xfId="0" applyBorder="1"/>
    <xf numFmtId="44" fontId="9" fillId="0" borderId="5" xfId="1" applyFont="1" applyFill="1" applyBorder="1" applyAlignment="1" applyProtection="1">
      <alignment horizontal="center" vertical="center" wrapText="1"/>
    </xf>
    <xf numFmtId="44" fontId="9" fillId="0" borderId="14" xfId="1" applyFont="1" applyFill="1" applyBorder="1" applyAlignment="1" applyProtection="1">
      <alignment horizontal="center" vertical="center" wrapText="1"/>
    </xf>
    <xf numFmtId="0" fontId="12" fillId="0" borderId="12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8" fillId="0" borderId="3" xfId="0" applyFont="1" applyBorder="1" applyAlignment="1">
      <alignment horizontal="left" vertical="top" wrapText="1"/>
    </xf>
    <xf numFmtId="5" fontId="9" fillId="0" borderId="12" xfId="1" applyNumberFormat="1" applyFont="1" applyBorder="1" applyAlignment="1" applyProtection="1">
      <alignment horizontal="center" vertical="center"/>
    </xf>
    <xf numFmtId="5" fontId="9" fillId="0" borderId="13" xfId="1" applyNumberFormat="1" applyFont="1" applyBorder="1" applyAlignment="1" applyProtection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</cellXfs>
  <cellStyles count="3">
    <cellStyle name="Euro" xfId="1" xr:uid="{00000000-0005-0000-0000-000000000000}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39</xdr:row>
      <xdr:rowOff>152400</xdr:rowOff>
    </xdr:from>
    <xdr:to>
      <xdr:col>2</xdr:col>
      <xdr:colOff>285750</xdr:colOff>
      <xdr:row>39</xdr:row>
      <xdr:rowOff>152400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>
          <a:spLocks noChangeShapeType="1"/>
        </xdr:cNvSpPr>
      </xdr:nvSpPr>
      <xdr:spPr bwMode="auto">
        <a:xfrm>
          <a:off x="647700" y="70485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56"/>
  <sheetViews>
    <sheetView tabSelected="1" workbookViewId="0">
      <selection activeCell="C12" sqref="C12"/>
    </sheetView>
  </sheetViews>
  <sheetFormatPr baseColWidth="10" defaultRowHeight="12.5" x14ac:dyDescent="0.25"/>
  <cols>
    <col min="1" max="1" width="2.26953125" customWidth="1"/>
    <col min="9" max="9" width="17.26953125" customWidth="1"/>
  </cols>
  <sheetData>
    <row r="1" spans="2:9" ht="15" x14ac:dyDescent="0.3">
      <c r="C1" s="3" t="s">
        <v>191</v>
      </c>
      <c r="I1" s="94"/>
    </row>
    <row r="2" spans="2:9" ht="13" x14ac:dyDescent="0.3">
      <c r="C2" s="113" t="s">
        <v>146</v>
      </c>
      <c r="I2" s="94"/>
    </row>
    <row r="3" spans="2:9" ht="5.25" customHeight="1" x14ac:dyDescent="0.3">
      <c r="C3" s="158"/>
      <c r="I3" s="94"/>
    </row>
    <row r="4" spans="2:9" ht="13" x14ac:dyDescent="0.3">
      <c r="B4" s="1"/>
      <c r="I4" s="18"/>
    </row>
    <row r="5" spans="2:9" ht="13" x14ac:dyDescent="0.3">
      <c r="B5" s="57" t="s">
        <v>25</v>
      </c>
      <c r="C5" s="58"/>
      <c r="D5" s="58"/>
      <c r="E5" s="58"/>
      <c r="F5" s="58"/>
      <c r="G5" s="58"/>
      <c r="H5" s="58"/>
      <c r="I5" s="59"/>
    </row>
    <row r="6" spans="2:9" ht="13" x14ac:dyDescent="0.3">
      <c r="B6" s="60" t="s">
        <v>76</v>
      </c>
      <c r="G6" s="67"/>
      <c r="H6" s="67"/>
      <c r="I6" s="61"/>
    </row>
    <row r="7" spans="2:9" ht="13" x14ac:dyDescent="0.3">
      <c r="B7" s="60" t="s">
        <v>26</v>
      </c>
      <c r="I7" s="61"/>
    </row>
    <row r="8" spans="2:9" ht="13" x14ac:dyDescent="0.3">
      <c r="B8" s="60" t="s">
        <v>78</v>
      </c>
      <c r="I8" s="61"/>
    </row>
    <row r="9" spans="2:9" ht="13" x14ac:dyDescent="0.3">
      <c r="B9" s="62" t="s">
        <v>27</v>
      </c>
      <c r="C9" s="4"/>
      <c r="D9" s="4"/>
      <c r="E9" s="4"/>
      <c r="F9" s="4"/>
      <c r="G9" s="4"/>
      <c r="H9" s="87"/>
      <c r="I9" s="119"/>
    </row>
    <row r="10" spans="2:9" ht="13" x14ac:dyDescent="0.3">
      <c r="B10" s="54"/>
      <c r="H10" s="30"/>
      <c r="I10" s="118"/>
    </row>
    <row r="11" spans="2:9" ht="13" x14ac:dyDescent="0.3">
      <c r="B11" s="115" t="s">
        <v>194</v>
      </c>
    </row>
    <row r="12" spans="2:9" ht="13" x14ac:dyDescent="0.3">
      <c r="B12" s="116" t="s">
        <v>77</v>
      </c>
      <c r="C12" s="149">
        <v>44927</v>
      </c>
      <c r="D12" s="190" t="s">
        <v>200</v>
      </c>
    </row>
    <row r="13" spans="2:9" ht="13" x14ac:dyDescent="0.3">
      <c r="B13" s="31"/>
      <c r="C13" s="151"/>
    </row>
    <row r="14" spans="2:9" ht="13" x14ac:dyDescent="0.3">
      <c r="B14" s="152" t="s">
        <v>111</v>
      </c>
      <c r="C14" s="154"/>
      <c r="D14" s="154"/>
      <c r="E14" s="155"/>
      <c r="F14" s="58"/>
      <c r="G14" s="58"/>
      <c r="H14" s="58"/>
      <c r="I14" s="59"/>
    </row>
    <row r="15" spans="2:9" ht="13" x14ac:dyDescent="0.3">
      <c r="B15" s="153" t="s">
        <v>61</v>
      </c>
      <c r="C15" s="39" t="s">
        <v>198</v>
      </c>
      <c r="D15" s="58"/>
      <c r="E15" s="58"/>
      <c r="F15" s="58"/>
      <c r="G15" s="58"/>
      <c r="H15" s="58"/>
      <c r="I15" s="59"/>
    </row>
    <row r="16" spans="2:9" ht="13" x14ac:dyDescent="0.3">
      <c r="B16" s="186">
        <v>502</v>
      </c>
      <c r="C16" s="187" t="s">
        <v>109</v>
      </c>
      <c r="D16" s="58"/>
      <c r="E16" s="58"/>
      <c r="F16" s="58"/>
      <c r="G16" s="58"/>
      <c r="H16" s="58"/>
      <c r="I16" s="59"/>
    </row>
    <row r="17" spans="2:9" ht="13" x14ac:dyDescent="0.3">
      <c r="C17" s="188" t="s">
        <v>145</v>
      </c>
      <c r="I17" s="61"/>
    </row>
    <row r="18" spans="2:9" ht="13" x14ac:dyDescent="0.3">
      <c r="B18" s="118"/>
      <c r="C18" s="189" t="s">
        <v>110</v>
      </c>
      <c r="D18" s="4"/>
      <c r="E18" s="4"/>
      <c r="F18" s="4"/>
      <c r="G18" s="4"/>
      <c r="H18" s="4"/>
      <c r="I18" s="150"/>
    </row>
    <row r="19" spans="2:9" ht="13" x14ac:dyDescent="0.3">
      <c r="B19" s="174">
        <f>ROUND(0.023*B16,2)</f>
        <v>11.55</v>
      </c>
      <c r="C19" s="62" t="s">
        <v>83</v>
      </c>
      <c r="D19" s="4"/>
      <c r="E19" s="4"/>
      <c r="F19" s="4"/>
      <c r="G19" s="4"/>
      <c r="H19" s="4"/>
      <c r="I19" s="150"/>
    </row>
    <row r="21" spans="2:9" ht="13" x14ac:dyDescent="0.3">
      <c r="B21" s="153" t="s">
        <v>62</v>
      </c>
      <c r="C21" s="57" t="s">
        <v>112</v>
      </c>
      <c r="D21" s="58"/>
      <c r="E21" s="58"/>
      <c r="F21" s="58"/>
      <c r="G21" s="58"/>
      <c r="H21" s="58"/>
      <c r="I21" s="59"/>
    </row>
    <row r="22" spans="2:9" ht="13" x14ac:dyDescent="0.3">
      <c r="B22" s="186">
        <v>451</v>
      </c>
      <c r="C22" s="60" t="s">
        <v>124</v>
      </c>
      <c r="I22" s="61"/>
    </row>
    <row r="23" spans="2:9" ht="13" x14ac:dyDescent="0.3">
      <c r="B23" s="118"/>
      <c r="C23" s="60" t="s">
        <v>199</v>
      </c>
      <c r="I23" s="61"/>
    </row>
    <row r="24" spans="2:9" ht="13" x14ac:dyDescent="0.3">
      <c r="B24" s="118"/>
      <c r="C24" s="62" t="s">
        <v>123</v>
      </c>
      <c r="D24" s="4"/>
      <c r="E24" s="4"/>
      <c r="F24" s="4"/>
      <c r="G24" s="4"/>
      <c r="H24" s="4"/>
      <c r="I24" s="150"/>
    </row>
    <row r="25" spans="2:9" ht="13" x14ac:dyDescent="0.3">
      <c r="B25" s="174">
        <f>ROUND(0.023*B22,2)</f>
        <v>10.37</v>
      </c>
      <c r="C25" s="62" t="s">
        <v>83</v>
      </c>
      <c r="D25" s="4"/>
      <c r="E25" s="4"/>
      <c r="F25" s="4"/>
      <c r="G25" s="4"/>
      <c r="H25" s="4"/>
      <c r="I25" s="150"/>
    </row>
    <row r="27" spans="2:9" ht="13" x14ac:dyDescent="0.3">
      <c r="B27" s="116" t="s">
        <v>185</v>
      </c>
      <c r="C27" s="187" t="s">
        <v>118</v>
      </c>
      <c r="D27" s="58"/>
      <c r="E27" s="58"/>
      <c r="F27" s="58"/>
      <c r="G27" s="58"/>
      <c r="H27" s="58"/>
      <c r="I27" s="59"/>
    </row>
    <row r="28" spans="2:9" ht="13" x14ac:dyDescent="0.3">
      <c r="B28" s="117">
        <v>402</v>
      </c>
      <c r="C28" s="62" t="s">
        <v>108</v>
      </c>
      <c r="D28" s="4"/>
      <c r="E28" s="4"/>
      <c r="F28" s="4"/>
      <c r="G28" s="4"/>
      <c r="H28" s="4"/>
      <c r="I28" s="150"/>
    </row>
    <row r="29" spans="2:9" ht="13" x14ac:dyDescent="0.3">
      <c r="B29" s="174">
        <f>ROUND(0.023*B28,2)</f>
        <v>9.25</v>
      </c>
      <c r="C29" s="165" t="s">
        <v>83</v>
      </c>
      <c r="D29" s="166"/>
      <c r="E29" s="166"/>
      <c r="F29" s="166"/>
      <c r="G29" s="166"/>
      <c r="H29" s="166"/>
      <c r="I29" s="131"/>
    </row>
    <row r="31" spans="2:9" ht="13" x14ac:dyDescent="0.3">
      <c r="B31" s="49" t="s">
        <v>186</v>
      </c>
      <c r="C31" s="57" t="s">
        <v>113</v>
      </c>
      <c r="D31" s="58"/>
      <c r="E31" s="58"/>
      <c r="F31" s="58"/>
      <c r="G31" s="58"/>
      <c r="H31" s="58"/>
      <c r="I31" s="59"/>
    </row>
    <row r="32" spans="2:9" ht="13" x14ac:dyDescent="0.3">
      <c r="B32" s="117">
        <v>420</v>
      </c>
      <c r="C32" s="71" t="s">
        <v>116</v>
      </c>
      <c r="I32" s="61"/>
    </row>
    <row r="33" spans="2:11" ht="13" x14ac:dyDescent="0.3">
      <c r="B33" s="31"/>
      <c r="C33" s="60" t="s">
        <v>117</v>
      </c>
      <c r="I33" s="61"/>
    </row>
    <row r="34" spans="2:11" ht="13" x14ac:dyDescent="0.3">
      <c r="B34" s="174">
        <f>ROUND(0.014*B32,2)</f>
        <v>5.88</v>
      </c>
      <c r="C34" s="165" t="s">
        <v>83</v>
      </c>
      <c r="D34" s="166"/>
      <c r="E34" s="166"/>
      <c r="F34" s="166"/>
      <c r="G34" s="166"/>
      <c r="H34" s="166"/>
      <c r="I34" s="131"/>
    </row>
    <row r="36" spans="2:11" ht="13" x14ac:dyDescent="0.3">
      <c r="B36" s="116" t="s">
        <v>187</v>
      </c>
      <c r="C36" s="57" t="s">
        <v>114</v>
      </c>
      <c r="D36" s="58"/>
      <c r="E36" s="58"/>
      <c r="F36" s="58"/>
      <c r="G36" s="58"/>
      <c r="H36" s="58"/>
      <c r="I36" s="59"/>
      <c r="K36" s="39"/>
    </row>
    <row r="37" spans="2:11" ht="13" x14ac:dyDescent="0.3">
      <c r="B37" s="117">
        <v>348</v>
      </c>
      <c r="C37" s="62"/>
      <c r="D37" s="4"/>
      <c r="E37" s="4"/>
      <c r="F37" s="4"/>
      <c r="G37" s="4"/>
      <c r="H37" s="4"/>
      <c r="I37" s="150"/>
    </row>
    <row r="38" spans="2:11" ht="13" x14ac:dyDescent="0.3">
      <c r="B38" s="174">
        <f>ROUND(0.012*B37,2)</f>
        <v>4.18</v>
      </c>
      <c r="C38" s="165" t="s">
        <v>83</v>
      </c>
      <c r="D38" s="166"/>
      <c r="E38" s="166"/>
      <c r="F38" s="166"/>
      <c r="G38" s="166"/>
      <c r="H38" s="166"/>
      <c r="I38" s="131"/>
    </row>
    <row r="40" spans="2:11" ht="13" x14ac:dyDescent="0.3">
      <c r="B40" s="116" t="s">
        <v>188</v>
      </c>
      <c r="C40" s="187" t="s">
        <v>115</v>
      </c>
      <c r="D40" s="58"/>
      <c r="E40" s="58"/>
      <c r="F40" s="58"/>
      <c r="G40" s="58"/>
      <c r="H40" s="58"/>
      <c r="I40" s="59"/>
    </row>
    <row r="41" spans="2:11" ht="13" x14ac:dyDescent="0.3">
      <c r="B41" s="117">
        <v>318</v>
      </c>
      <c r="C41" s="62"/>
      <c r="D41" s="4"/>
      <c r="E41" s="4"/>
      <c r="F41" s="4"/>
      <c r="G41" s="4"/>
      <c r="H41" s="4"/>
      <c r="I41" s="150"/>
    </row>
    <row r="42" spans="2:11" ht="13" x14ac:dyDescent="0.3">
      <c r="B42" s="174">
        <f>ROUND(0.008*B41,2)</f>
        <v>2.54</v>
      </c>
      <c r="C42" s="165" t="s">
        <v>83</v>
      </c>
      <c r="D42" s="166"/>
      <c r="E42" s="166"/>
      <c r="F42" s="166"/>
      <c r="G42" s="166"/>
      <c r="H42" s="166"/>
      <c r="I42" s="131"/>
    </row>
    <row r="43" spans="2:11" ht="13" x14ac:dyDescent="0.3">
      <c r="B43" s="191"/>
      <c r="C43" s="54"/>
    </row>
    <row r="44" spans="2:11" ht="13" x14ac:dyDescent="0.3">
      <c r="B44" s="54" t="s">
        <v>192</v>
      </c>
    </row>
    <row r="45" spans="2:11" ht="13" x14ac:dyDescent="0.3">
      <c r="B45" s="191"/>
      <c r="C45" s="54"/>
    </row>
    <row r="46" spans="2:11" ht="13" x14ac:dyDescent="0.3">
      <c r="B46" s="193">
        <v>174</v>
      </c>
      <c r="C46" s="57" t="s">
        <v>119</v>
      </c>
      <c r="D46" s="58"/>
      <c r="E46" s="58"/>
      <c r="F46" s="58"/>
      <c r="G46" s="58"/>
      <c r="H46" s="58"/>
      <c r="I46" s="59"/>
    </row>
    <row r="47" spans="2:11" ht="13" x14ac:dyDescent="0.3">
      <c r="B47" s="192">
        <f>B46/12</f>
        <v>14.5</v>
      </c>
      <c r="C47" s="62" t="s">
        <v>120</v>
      </c>
      <c r="D47" s="4"/>
      <c r="E47" s="4"/>
      <c r="F47" s="4"/>
      <c r="G47" s="4"/>
      <c r="H47" s="4"/>
      <c r="I47" s="150"/>
    </row>
    <row r="48" spans="2:11" ht="13" x14ac:dyDescent="0.3">
      <c r="B48" s="191"/>
      <c r="C48" s="54"/>
    </row>
    <row r="49" spans="2:9" ht="13" x14ac:dyDescent="0.3">
      <c r="B49" s="193">
        <v>3</v>
      </c>
      <c r="C49" s="170" t="s">
        <v>135</v>
      </c>
      <c r="D49" s="166"/>
      <c r="E49" s="166"/>
      <c r="F49" s="166"/>
      <c r="G49" s="166"/>
      <c r="H49" s="166"/>
      <c r="I49" s="131"/>
    </row>
    <row r="50" spans="2:9" ht="13" x14ac:dyDescent="0.3">
      <c r="B50" s="191"/>
      <c r="C50" s="54"/>
    </row>
    <row r="51" spans="2:9" ht="13" x14ac:dyDescent="0.3">
      <c r="B51" s="193">
        <v>15</v>
      </c>
      <c r="C51" s="165" t="s">
        <v>121</v>
      </c>
      <c r="D51" s="166"/>
      <c r="E51" s="166"/>
      <c r="F51" s="166"/>
      <c r="G51" s="166"/>
      <c r="H51" s="166"/>
      <c r="I51" s="131"/>
    </row>
    <row r="53" spans="2:9" ht="13" x14ac:dyDescent="0.3">
      <c r="D53" s="19" t="s">
        <v>89</v>
      </c>
      <c r="E53" s="258"/>
      <c r="F53" s="259"/>
      <c r="G53" s="259"/>
      <c r="H53" s="259"/>
      <c r="I53" s="260"/>
    </row>
    <row r="54" spans="2:9" ht="13" x14ac:dyDescent="0.3">
      <c r="D54" s="19" t="s">
        <v>88</v>
      </c>
      <c r="E54" s="261"/>
      <c r="F54" s="262"/>
      <c r="G54" s="262"/>
      <c r="H54" s="262"/>
      <c r="I54" s="263"/>
    </row>
    <row r="55" spans="2:9" ht="13" x14ac:dyDescent="0.3">
      <c r="D55" s="19" t="s">
        <v>87</v>
      </c>
      <c r="E55" s="261"/>
      <c r="F55" s="262"/>
      <c r="G55" s="262"/>
      <c r="H55" s="262"/>
      <c r="I55" s="263"/>
    </row>
    <row r="56" spans="2:9" ht="13" x14ac:dyDescent="0.3">
      <c r="D56" s="19" t="s">
        <v>86</v>
      </c>
      <c r="E56" s="264"/>
      <c r="F56" s="265"/>
      <c r="G56" s="265"/>
      <c r="H56" s="265"/>
      <c r="I56" s="266"/>
    </row>
  </sheetData>
  <sheetProtection algorithmName="SHA-512" hashValue="0DBpe7thWi9Oo+IrMXnec7opOGLSdkgw6IoNexTJfXG0xKYyfAy7vlOhl53E+envmFWgShQBj7uS0qU3+MJMwg==" saltValue="T+QqMdxPLeVA6qGAoV2EVg==" spinCount="100000" sheet="1" selectLockedCells="1"/>
  <mergeCells count="4">
    <mergeCell ref="E53:I53"/>
    <mergeCell ref="E54:I54"/>
    <mergeCell ref="E55:I55"/>
    <mergeCell ref="E56:I56"/>
  </mergeCells>
  <phoneticPr fontId="36" type="noConversion"/>
  <pageMargins left="0.78740157480314965" right="0.78740157480314965" top="0.19685039370078741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B1:I103"/>
  <sheetViews>
    <sheetView view="pageLayout" zoomScaleNormal="100" workbookViewId="0">
      <selection activeCell="D20" sqref="D20"/>
    </sheetView>
  </sheetViews>
  <sheetFormatPr baseColWidth="10" defaultRowHeight="12.5" x14ac:dyDescent="0.25"/>
  <cols>
    <col min="1" max="1" width="1.453125" customWidth="1"/>
    <col min="3" max="3" width="23" customWidth="1"/>
    <col min="4" max="4" width="10.54296875" customWidth="1"/>
    <col min="5" max="5" width="13.26953125" customWidth="1"/>
    <col min="7" max="7" width="10.453125" customWidth="1"/>
    <col min="8" max="8" width="7.81640625" customWidth="1"/>
    <col min="9" max="9" width="10.26953125" customWidth="1"/>
  </cols>
  <sheetData>
    <row r="1" spans="2:9" s="141" customFormat="1" ht="14.25" customHeight="1" x14ac:dyDescent="0.3">
      <c r="C1" s="254" t="str">
        <f>Einleitung!C1</f>
        <v>Bescheinigung des "sozialrechtlichen Existenzminimums" nach SGB II - ab 01.01.2023</v>
      </c>
    </row>
    <row r="2" spans="2:9" s="141" customFormat="1" ht="14.25" customHeight="1" x14ac:dyDescent="0.3">
      <c r="B2" s="255"/>
      <c r="C2" s="256" t="str">
        <f>Einleitung!C2</f>
        <v>zum Schuldnerschutz bei § 850 f Abs. 1 Nr. 1, § 850 f Abs. 2 ZPO und §§ 51 Abs. 2, 52 SGB I</v>
      </c>
    </row>
    <row r="3" spans="2:9" s="141" customFormat="1" ht="10.5" customHeight="1" x14ac:dyDescent="0.3">
      <c r="C3" s="257"/>
    </row>
    <row r="4" spans="2:9" s="141" customFormat="1" ht="3" customHeight="1" x14ac:dyDescent="0.25"/>
    <row r="5" spans="2:9" s="141" customFormat="1" ht="15" x14ac:dyDescent="0.3">
      <c r="B5" s="120" t="s">
        <v>63</v>
      </c>
      <c r="D5" s="253"/>
      <c r="E5" s="253"/>
      <c r="F5" s="253"/>
      <c r="G5" s="253"/>
      <c r="H5" s="253"/>
      <c r="I5" s="253"/>
    </row>
    <row r="6" spans="2:9" ht="3.75" customHeight="1" x14ac:dyDescent="0.3">
      <c r="B6" s="54"/>
    </row>
    <row r="7" spans="2:9" ht="14" x14ac:dyDescent="0.3">
      <c r="B7" s="2" t="s">
        <v>1</v>
      </c>
      <c r="C7" s="291" t="s">
        <v>168</v>
      </c>
      <c r="D7" s="291"/>
      <c r="E7" t="s">
        <v>0</v>
      </c>
      <c r="F7" s="290"/>
      <c r="G7" s="290"/>
      <c r="H7" s="290"/>
    </row>
    <row r="8" spans="2:9" ht="3" customHeight="1" x14ac:dyDescent="0.25"/>
    <row r="9" spans="2:9" s="141" customFormat="1" ht="12" customHeight="1" x14ac:dyDescent="0.3">
      <c r="B9" s="121" t="s">
        <v>147</v>
      </c>
    </row>
    <row r="10" spans="2:9" s="141" customFormat="1" ht="13.5" customHeight="1" x14ac:dyDescent="0.3">
      <c r="B10" s="121" t="s">
        <v>190</v>
      </c>
    </row>
    <row r="11" spans="2:9" ht="52.5" customHeight="1" x14ac:dyDescent="0.25">
      <c r="B11" s="11" t="s">
        <v>2</v>
      </c>
      <c r="C11" s="6" t="s">
        <v>13</v>
      </c>
      <c r="D11" s="11" t="s">
        <v>84</v>
      </c>
      <c r="E11" s="6" t="s">
        <v>148</v>
      </c>
      <c r="F11" s="6" t="s">
        <v>149</v>
      </c>
      <c r="G11" s="6" t="s">
        <v>150</v>
      </c>
      <c r="H11" s="6" t="s">
        <v>193</v>
      </c>
      <c r="I11" s="98" t="s">
        <v>6</v>
      </c>
    </row>
    <row r="12" spans="2:9" ht="13" x14ac:dyDescent="0.3">
      <c r="B12" s="16">
        <v>1</v>
      </c>
      <c r="C12" s="68" t="str">
        <f>IF(C7="","",IF(C7="Hier Namen des Antragstellers","",C7))</f>
        <v>Beispiel</v>
      </c>
      <c r="D12" s="14"/>
      <c r="E12" s="221" t="str">
        <f>IF(D12="","",IF(D13=0,Einleitung!B16,IF(D13=0,Einleitung!B16,IF(D13&gt;0,IF(D13&gt;=18,0,Einleitung!B16)))))</f>
        <v/>
      </c>
      <c r="F12" s="221">
        <f>IF(D12="",0,IF(D13="",0,IF((D13&lt;18),0,IF(D12&gt;=18,IF(D13&gt;=18,Einleitung!B22,0)))))</f>
        <v>0</v>
      </c>
      <c r="G12" s="12" t="s">
        <v>8</v>
      </c>
      <c r="H12" s="123"/>
      <c r="I12" s="223">
        <f>SUM(E12:F12)</f>
        <v>0</v>
      </c>
    </row>
    <row r="13" spans="2:9" ht="13" x14ac:dyDescent="0.3">
      <c r="B13" s="16">
        <v>2</v>
      </c>
      <c r="C13" s="156"/>
      <c r="D13" s="157"/>
      <c r="E13" s="12" t="s">
        <v>8</v>
      </c>
      <c r="F13" s="222">
        <f>IF(D13="",0,IF(D13=0,0,IF(D13&gt;=18,Einleitung!B22,0)))</f>
        <v>0</v>
      </c>
      <c r="G13" s="12" t="s">
        <v>8</v>
      </c>
      <c r="H13" s="175"/>
      <c r="I13" s="223">
        <f>SUM(F13:H13)</f>
        <v>0</v>
      </c>
    </row>
    <row r="14" spans="2:9" ht="13" x14ac:dyDescent="0.3">
      <c r="B14" s="16">
        <v>3</v>
      </c>
      <c r="C14" s="69"/>
      <c r="D14" s="14"/>
      <c r="E14" s="12" t="s">
        <v>8</v>
      </c>
      <c r="F14" s="12" t="s">
        <v>8</v>
      </c>
      <c r="G14" s="221">
        <f>IF(D14="",0,IF(D14=0,0,IF(D14&lt;15,"F!",IF(D14&lt;18,0,IF(D14&gt;=18,Einleitung!B28,0)))))</f>
        <v>0</v>
      </c>
      <c r="H14" s="248" t="str">
        <f>IF(G14&gt;0,20,"")</f>
        <v/>
      </c>
      <c r="I14" s="223">
        <f>SUM(E14:H14)</f>
        <v>0</v>
      </c>
    </row>
    <row r="15" spans="2:9" ht="13" x14ac:dyDescent="0.3">
      <c r="B15" s="16">
        <v>4</v>
      </c>
      <c r="C15" s="69"/>
      <c r="D15" s="14"/>
      <c r="E15" s="12" t="s">
        <v>8</v>
      </c>
      <c r="F15" s="12" t="s">
        <v>8</v>
      </c>
      <c r="G15" s="221">
        <f>IF(D15="",0,IF(D15=0,0,IF(D15&lt;15,"F!",IF(D15&lt;18,0,IF(D15&gt;=18,Einleitung!B28,0)))))</f>
        <v>0</v>
      </c>
      <c r="H15" s="248" t="str">
        <f>IF(G15&gt;0,20,"")</f>
        <v/>
      </c>
      <c r="I15" s="223">
        <f>SUM(E15:H15)</f>
        <v>0</v>
      </c>
    </row>
    <row r="16" spans="2:9" ht="6.65" customHeight="1" x14ac:dyDescent="0.3">
      <c r="B16" s="122"/>
      <c r="C16" s="101"/>
      <c r="D16" s="102"/>
      <c r="E16" s="123"/>
      <c r="F16" s="123"/>
      <c r="G16" s="99"/>
      <c r="H16" s="88"/>
      <c r="I16" s="100"/>
    </row>
    <row r="17" spans="2:9" ht="53.5" customHeight="1" x14ac:dyDescent="0.25">
      <c r="B17" s="11" t="s">
        <v>2</v>
      </c>
      <c r="C17" s="6" t="s">
        <v>14</v>
      </c>
      <c r="D17" s="11" t="s">
        <v>12</v>
      </c>
      <c r="E17" s="6" t="s">
        <v>151</v>
      </c>
      <c r="F17" s="6" t="s">
        <v>152</v>
      </c>
      <c r="G17" s="6" t="s">
        <v>169</v>
      </c>
      <c r="H17" s="147" t="str">
        <f>H11</f>
        <v>Seit 1.7.22 Zuschl. §72 SGB II</v>
      </c>
      <c r="I17" s="98" t="s">
        <v>6</v>
      </c>
    </row>
    <row r="18" spans="2:9" ht="13" x14ac:dyDescent="0.3">
      <c r="B18" s="16">
        <v>5</v>
      </c>
      <c r="C18" s="70"/>
      <c r="D18" s="14"/>
      <c r="E18" s="79" t="str">
        <f>IF(D18="","",IF(D18=0,"",IF(D18&lt;6,Einleitung!B41,"")))</f>
        <v/>
      </c>
      <c r="F18" s="79" t="str">
        <f>IF(D18="","",IF(D18=0,"",IF(AND(D18&lt;=13,D18&gt;=6),Einleitung!B37,"")))</f>
        <v/>
      </c>
      <c r="G18" s="79" t="str">
        <f>IF(D18="","",IF(D18=0,"",IF(D18&gt;=14,Einleitung!B32,"")))</f>
        <v/>
      </c>
      <c r="H18" s="248" t="str">
        <f>IF(SUM(E18:G18)&lt;&gt;0,20,"")</f>
        <v/>
      </c>
      <c r="I18" s="223">
        <f>SUM(E18:H18)</f>
        <v>0</v>
      </c>
    </row>
    <row r="19" spans="2:9" ht="13" x14ac:dyDescent="0.3">
      <c r="B19" s="16">
        <v>6</v>
      </c>
      <c r="C19" s="69"/>
      <c r="D19" s="14"/>
      <c r="E19" s="79" t="str">
        <f>IF(D19="","",IF(D19=0,"",IF(D19&lt;6,Einleitung!B41,"")))</f>
        <v/>
      </c>
      <c r="F19" s="79" t="str">
        <f>IF(D19="","",IF(D19=0,"",IF(AND(D19&lt;=13,D19&gt;=6),Einleitung!B37,"")))</f>
        <v/>
      </c>
      <c r="G19" s="79" t="str">
        <f>IF(D19="","",IF(D19=0,"",IF(D19&gt;=14,Einleitung!B32,"")))</f>
        <v/>
      </c>
      <c r="H19" s="248" t="str">
        <f t="shared" ref="H19:H21" si="0">IF(SUM(E19:G19)&lt;&gt;0,20,"")</f>
        <v/>
      </c>
      <c r="I19" s="223">
        <f t="shared" ref="I19:I21" si="1">SUM(E19:H19)</f>
        <v>0</v>
      </c>
    </row>
    <row r="20" spans="2:9" ht="13" x14ac:dyDescent="0.3">
      <c r="B20" s="16">
        <v>7</v>
      </c>
      <c r="C20" s="69"/>
      <c r="D20" s="14"/>
      <c r="E20" s="79" t="str">
        <f>IF(D20="","",IF(D20=0,"",IF(D20&lt;6,Einleitung!B41,"")))</f>
        <v/>
      </c>
      <c r="F20" s="79" t="str">
        <f>IF(D20="","",IF(D20=0,"",IF(AND(D20&lt;=13,D20&gt;=6),Einleitung!B37,"")))</f>
        <v/>
      </c>
      <c r="G20" s="79" t="str">
        <f>IF(D20="","",IF(D20=0,"",IF(D20&gt;=14,Einleitung!B32,"")))</f>
        <v/>
      </c>
      <c r="H20" s="248" t="str">
        <f t="shared" si="0"/>
        <v/>
      </c>
      <c r="I20" s="223">
        <f t="shared" si="1"/>
        <v>0</v>
      </c>
    </row>
    <row r="21" spans="2:9" ht="13" x14ac:dyDescent="0.3">
      <c r="B21" s="16">
        <v>8</v>
      </c>
      <c r="C21" s="69"/>
      <c r="D21" s="14"/>
      <c r="E21" s="79" t="str">
        <f>IF(D21="","",IF(D21=0,"",IF(D21&lt;6,Einleitung!B41,"")))</f>
        <v/>
      </c>
      <c r="F21" s="79" t="str">
        <f>IF(D21="","",IF(D21=0,"",IF(AND(D21&lt;=13,D21&gt;=6),Einleitung!B37,"")))</f>
        <v/>
      </c>
      <c r="G21" s="79" t="str">
        <f>IF(D21="","",IF(D21=0,"",IF(D21&gt;=14,Einleitung!B32,"")))</f>
        <v/>
      </c>
      <c r="H21" s="248" t="str">
        <f t="shared" si="0"/>
        <v/>
      </c>
      <c r="I21" s="223">
        <f t="shared" si="1"/>
        <v>0</v>
      </c>
    </row>
    <row r="22" spans="2:9" ht="14" x14ac:dyDescent="0.3">
      <c r="B22" s="5" t="s">
        <v>138</v>
      </c>
      <c r="C22" s="101"/>
      <c r="D22" s="102"/>
      <c r="E22" s="99"/>
      <c r="F22" s="99"/>
      <c r="G22" s="99"/>
      <c r="I22" s="100"/>
    </row>
    <row r="23" spans="2:9" ht="13" x14ac:dyDescent="0.3">
      <c r="B23" s="104" t="s">
        <v>59</v>
      </c>
      <c r="C23" s="45" t="s">
        <v>122</v>
      </c>
      <c r="D23" s="105"/>
      <c r="E23" s="106"/>
      <c r="F23" s="194">
        <f>IF(Einleitung!B46="","",Einleitung!B46)</f>
        <v>174</v>
      </c>
      <c r="G23" s="195">
        <f>IF(Einleitung!B47="","",Einleitung!B47)</f>
        <v>14.5</v>
      </c>
    </row>
    <row r="24" spans="2:9" ht="13" x14ac:dyDescent="0.3">
      <c r="B24" s="103"/>
      <c r="C24" s="126" t="s">
        <v>60</v>
      </c>
      <c r="D24" s="127"/>
      <c r="E24" s="128" t="s">
        <v>58</v>
      </c>
      <c r="F24" s="194">
        <f>IF(Einleitung!B47="","",Einleitung!B47)</f>
        <v>14.5</v>
      </c>
      <c r="G24" s="129"/>
      <c r="I24" s="223">
        <f>IF(D24="",0,D24*Einleitung!B47)</f>
        <v>0</v>
      </c>
    </row>
    <row r="25" spans="2:9" ht="13" x14ac:dyDescent="0.3">
      <c r="B25" s="103"/>
      <c r="C25" s="170" t="s">
        <v>85</v>
      </c>
      <c r="D25" s="166"/>
      <c r="E25" s="166"/>
      <c r="F25" s="131"/>
      <c r="G25" s="103"/>
      <c r="H25" s="197">
        <f>IF(Einleitung!B49="","",Einleitung!B49)</f>
        <v>3</v>
      </c>
      <c r="I25" s="223">
        <f>IF(G25="",0,G25*H25)</f>
        <v>0</v>
      </c>
    </row>
    <row r="26" spans="2:9" ht="12.75" customHeight="1" x14ac:dyDescent="0.3">
      <c r="B26" s="124"/>
      <c r="C26" s="125" t="s">
        <v>170</v>
      </c>
      <c r="D26" s="130"/>
      <c r="E26" s="106"/>
      <c r="F26" s="106"/>
      <c r="G26" s="106"/>
      <c r="H26" s="131"/>
      <c r="I26" s="65">
        <v>0</v>
      </c>
    </row>
    <row r="27" spans="2:9" ht="12.75" customHeight="1" x14ac:dyDescent="0.3">
      <c r="B27" s="124"/>
      <c r="C27" s="125" t="s">
        <v>93</v>
      </c>
      <c r="D27" s="130"/>
      <c r="E27" s="106"/>
      <c r="F27" s="106"/>
      <c r="G27" s="106"/>
      <c r="H27" s="131"/>
      <c r="I27" s="65">
        <v>0</v>
      </c>
    </row>
    <row r="28" spans="2:9" ht="12.75" customHeight="1" x14ac:dyDescent="0.3">
      <c r="B28" s="124"/>
      <c r="C28" s="199" t="s">
        <v>129</v>
      </c>
      <c r="D28" s="200"/>
      <c r="E28" s="169"/>
      <c r="F28" s="169"/>
      <c r="G28" s="169"/>
      <c r="H28" s="59"/>
      <c r="I28" s="65">
        <v>0</v>
      </c>
    </row>
    <row r="29" spans="2:9" ht="12.75" customHeight="1" x14ac:dyDescent="0.3">
      <c r="B29" s="198"/>
      <c r="C29" s="125" t="s">
        <v>136</v>
      </c>
      <c r="D29" s="130"/>
      <c r="E29" s="106"/>
      <c r="F29" s="106"/>
      <c r="G29" s="103"/>
      <c r="H29" s="197">
        <f>IF(Einleitung!B51="","",Einleitung!B51)</f>
        <v>15</v>
      </c>
      <c r="I29" s="223">
        <f>IF(G29="",0,G29*H29)</f>
        <v>0</v>
      </c>
    </row>
    <row r="30" spans="2:9" ht="6" customHeight="1" x14ac:dyDescent="0.3">
      <c r="B30" s="71"/>
      <c r="C30" s="101"/>
      <c r="D30" s="102"/>
      <c r="E30" s="99"/>
      <c r="F30" s="99"/>
      <c r="G30" s="99"/>
      <c r="I30" s="100"/>
    </row>
    <row r="31" spans="2:9" ht="12" customHeight="1" x14ac:dyDescent="0.3">
      <c r="B31" s="5" t="s">
        <v>153</v>
      </c>
    </row>
    <row r="32" spans="2:9" ht="13.5" x14ac:dyDescent="0.25">
      <c r="B32" s="11" t="s">
        <v>15</v>
      </c>
      <c r="C32" s="296" t="s">
        <v>3</v>
      </c>
      <c r="D32" s="297"/>
      <c r="E32" s="297"/>
      <c r="F32" s="11" t="s">
        <v>167</v>
      </c>
      <c r="G32" s="55" t="s">
        <v>6</v>
      </c>
    </row>
    <row r="33" spans="2:9" ht="14.25" customHeight="1" x14ac:dyDescent="0.3">
      <c r="B33" s="13"/>
      <c r="C33" s="298" t="s">
        <v>137</v>
      </c>
      <c r="D33" s="298"/>
      <c r="E33" s="299"/>
      <c r="F33" s="128" t="str">
        <f>IF(B33=7,SUM(E21:G21),IF(B33=6,SUM(E19:G19),IF(B33=5,SUM(E18:G18),IF(B33=4,SUM(G15:G15),IF(B33=3,SUM(G14:G14),IF(B33=2,SUM(F13:G13),IF(B33=1,SUM(E12:F12),"")))))))</f>
        <v/>
      </c>
      <c r="G33" s="238" t="str">
        <f>IF(B33=7,SUM(E21:G21)*0.17,IF(B33=6,SUM(E19:G19)*0.17,IF(B33=5,SUM(E18:G18)*0.17,IF(B33=4,SUM(G15:H15)*0.17,IF(B33=3,SUM(G14:H14)*0.17,IF(B33=2,SUM(F13:H13)*0.17,IF(B33=1,SUM(E12:F12)*0.17,"")))))))</f>
        <v/>
      </c>
    </row>
    <row r="34" spans="2:9" ht="12.75" customHeight="1" x14ac:dyDescent="0.3">
      <c r="B34" s="281"/>
      <c r="C34" s="302" t="s">
        <v>36</v>
      </c>
      <c r="D34" s="303"/>
      <c r="E34" s="303"/>
      <c r="F34" s="239" t="s">
        <v>74</v>
      </c>
      <c r="G34" s="240" t="str">
        <f>IF(AND(B34&lt;&gt;0,D36=""),Einleitung!B16*0.36,"")</f>
        <v/>
      </c>
    </row>
    <row r="35" spans="2:9" ht="13.5" customHeight="1" x14ac:dyDescent="0.25">
      <c r="B35" s="282"/>
      <c r="C35" s="304" t="s">
        <v>171</v>
      </c>
      <c r="D35" s="305"/>
      <c r="E35" s="305"/>
      <c r="F35" s="300" t="s">
        <v>75</v>
      </c>
      <c r="G35" s="292" t="str">
        <f>IF(B34&lt;&gt;0,IF(Einleitung!B16*0.12*D36&gt;(Einleitung!B16*0.6),Einleitung!B16*0.6,Einleitung!B16*0.12*D36),"")</f>
        <v/>
      </c>
    </row>
    <row r="36" spans="2:9" ht="14.25" customHeight="1" x14ac:dyDescent="0.25">
      <c r="B36" s="283"/>
      <c r="C36" s="236" t="s">
        <v>155</v>
      </c>
      <c r="D36" s="237"/>
      <c r="E36" s="75" t="s">
        <v>35</v>
      </c>
      <c r="F36" s="301"/>
      <c r="G36" s="293"/>
    </row>
    <row r="37" spans="2:9" ht="27.75" customHeight="1" x14ac:dyDescent="0.25">
      <c r="B37" s="80"/>
      <c r="C37" s="294" t="s">
        <v>160</v>
      </c>
      <c r="D37" s="294"/>
      <c r="E37" s="295"/>
      <c r="F37" s="241" t="str">
        <f>IF(B37=4,I15,IF(B37=3,I14,IF(B37=2,I13,IF(B37=1,I12,""))))</f>
        <v/>
      </c>
      <c r="G37" s="242" t="str">
        <f>IF(B37=4,I15*0.35,IF(B37=3,I14*0.35,IF(B37=2,I13*0.35,IF(B37=1,I12*0.35,""))))</f>
        <v/>
      </c>
    </row>
    <row r="38" spans="2:9" ht="13.5" customHeight="1" x14ac:dyDescent="0.25">
      <c r="B38" s="13"/>
      <c r="C38" s="286" t="s">
        <v>157</v>
      </c>
      <c r="D38" s="287"/>
      <c r="E38" s="288"/>
      <c r="F38" s="79" t="str">
        <f>IF(B38=7,SUM(E21:G21),IF(B38=6,SUM(E19:G19),IF(B38=5,SUM(E18:G18),IF(B38=4,SUM(G15:G15),IF(B38=3,SUM(G14:G14),IF(B38=2,SUM(F13:G13),IF(B38=1,SUM(E12:F12),"")))))))</f>
        <v/>
      </c>
      <c r="G38" s="243" t="str">
        <f>IF(B38=7,SUM(E21:G21)*0.17,IF(B38=6,SUM(E19:G19)*0.17,IF(B38=5,SUM(E18:G18)*0.17,IF(B38=4,SUM(G15:H15)*0.17,IF(B38=3,SUM(G14:H14)*0.17,IF(B38=2,SUM(F13:H13)*0.17,IF(B38=1,SUM(E12:F12)*0.17,"")))))))</f>
        <v/>
      </c>
    </row>
    <row r="39" spans="2:9" ht="14.25" customHeight="1" x14ac:dyDescent="0.3">
      <c r="B39" s="13"/>
      <c r="C39" s="289" t="s">
        <v>158</v>
      </c>
      <c r="D39" s="289"/>
      <c r="E39" s="286"/>
      <c r="F39" s="17" t="s">
        <v>5</v>
      </c>
      <c r="G39" s="65">
        <v>0</v>
      </c>
    </row>
    <row r="40" spans="2:9" ht="29.25" customHeight="1" x14ac:dyDescent="0.3">
      <c r="B40" s="13"/>
      <c r="C40" s="286" t="s">
        <v>172</v>
      </c>
      <c r="D40" s="287"/>
      <c r="E40" s="288"/>
      <c r="F40" s="17" t="s">
        <v>5</v>
      </c>
      <c r="G40" s="65">
        <v>0</v>
      </c>
    </row>
    <row r="41" spans="2:9" ht="14.25" customHeight="1" x14ac:dyDescent="0.3">
      <c r="B41" s="13"/>
      <c r="C41" s="286" t="s">
        <v>159</v>
      </c>
      <c r="D41" s="287"/>
      <c r="E41" s="288"/>
      <c r="F41" s="17" t="s">
        <v>5</v>
      </c>
      <c r="G41" s="65">
        <v>0</v>
      </c>
    </row>
    <row r="42" spans="2:9" ht="28.5" customHeight="1" x14ac:dyDescent="0.25">
      <c r="B42" s="32"/>
      <c r="C42" s="289" t="s">
        <v>173</v>
      </c>
      <c r="D42" s="289"/>
      <c r="E42" s="286"/>
      <c r="F42" s="176">
        <v>0</v>
      </c>
      <c r="G42" s="177">
        <f>IF(F42&gt;0,F42,IF(I12=0,0,IF(COUNTA(F54)&gt;0,ROUND((E12*0.023),2)+ROUND((F12*0.023),2)+ROUND((F13*0.023),2)+ROUND((SUM(G14:G15)*0.023)+(SUM(H13:H15)*0.014)+(SUM(E18:E21)*0.008)+(SUM(F18:F21)*0.012)+(SUM(G18:G21)*0.014),2),0)))</f>
        <v>0</v>
      </c>
    </row>
    <row r="43" spans="2:9" ht="3" customHeight="1" x14ac:dyDescent="0.25"/>
    <row r="44" spans="2:9" ht="14" x14ac:dyDescent="0.3">
      <c r="G44" s="7"/>
      <c r="H44" s="7" t="s">
        <v>178</v>
      </c>
    </row>
    <row r="45" spans="2:9" ht="14" x14ac:dyDescent="0.3">
      <c r="G45" s="7"/>
      <c r="H45" s="7" t="s">
        <v>163</v>
      </c>
      <c r="I45" s="223">
        <f>IF(SUM(G33:G40)&gt;SUM(I12:I21),SUM(I12:I21),SUM(G33:G40))+G41+G42</f>
        <v>0</v>
      </c>
    </row>
    <row r="46" spans="2:9" ht="14" x14ac:dyDescent="0.3">
      <c r="G46" s="7"/>
      <c r="H46" s="7"/>
      <c r="I46" s="249"/>
    </row>
    <row r="47" spans="2:9" ht="3" customHeight="1" x14ac:dyDescent="0.3">
      <c r="I47" s="64"/>
    </row>
    <row r="48" spans="2:9" ht="12.75" customHeight="1" x14ac:dyDescent="0.3">
      <c r="B48" s="5" t="s">
        <v>180</v>
      </c>
      <c r="I48" s="64"/>
    </row>
    <row r="49" spans="2:9" ht="12.75" customHeight="1" x14ac:dyDescent="0.3">
      <c r="B49" s="5" t="s">
        <v>162</v>
      </c>
      <c r="I49" s="65">
        <v>0</v>
      </c>
    </row>
    <row r="50" spans="2:9" ht="12.75" customHeight="1" x14ac:dyDescent="0.3">
      <c r="B50" s="2" t="s">
        <v>174</v>
      </c>
      <c r="I50" s="235"/>
    </row>
    <row r="51" spans="2:9" ht="2.25" customHeight="1" x14ac:dyDescent="0.3">
      <c r="I51" s="66"/>
    </row>
    <row r="52" spans="2:9" ht="13.5" customHeight="1" x14ac:dyDescent="0.3">
      <c r="B52" s="5" t="s">
        <v>156</v>
      </c>
      <c r="I52" s="65">
        <v>0</v>
      </c>
    </row>
    <row r="53" spans="2:9" ht="2.25" customHeight="1" x14ac:dyDescent="0.3">
      <c r="I53" s="66"/>
    </row>
    <row r="54" spans="2:9" ht="12" customHeight="1" x14ac:dyDescent="0.3">
      <c r="B54" s="5" t="s">
        <v>79</v>
      </c>
      <c r="F54" s="162"/>
      <c r="G54" s="39"/>
    </row>
    <row r="55" spans="2:9" ht="12.75" customHeight="1" x14ac:dyDescent="0.35">
      <c r="B55" s="5" t="s">
        <v>175</v>
      </c>
      <c r="D55" s="65">
        <v>0</v>
      </c>
      <c r="H55" s="244" t="s">
        <v>176</v>
      </c>
      <c r="I55" s="247">
        <f>D55*-1</f>
        <v>0</v>
      </c>
    </row>
    <row r="57" spans="2:9" ht="14" x14ac:dyDescent="0.3">
      <c r="B57" s="63" t="s">
        <v>140</v>
      </c>
    </row>
    <row r="58" spans="2:9" ht="13" x14ac:dyDescent="0.3">
      <c r="B58" s="71" t="s">
        <v>19</v>
      </c>
    </row>
    <row r="59" spans="2:9" ht="3.75" customHeight="1" x14ac:dyDescent="0.25">
      <c r="B59" s="83"/>
      <c r="C59" s="84"/>
    </row>
    <row r="60" spans="2:9" ht="12.75" customHeight="1" x14ac:dyDescent="0.3">
      <c r="B60" s="8"/>
      <c r="C60" s="8"/>
      <c r="D60" s="8"/>
      <c r="F60" s="11" t="s">
        <v>20</v>
      </c>
      <c r="G60" s="11" t="s">
        <v>21</v>
      </c>
      <c r="H60" s="73" t="s">
        <v>22</v>
      </c>
      <c r="I60" s="11" t="s">
        <v>23</v>
      </c>
    </row>
    <row r="61" spans="2:9" ht="12.75" customHeight="1" x14ac:dyDescent="0.3">
      <c r="B61" s="276" t="s">
        <v>57</v>
      </c>
      <c r="C61" s="277"/>
      <c r="D61" s="277"/>
      <c r="E61" s="285"/>
      <c r="F61" s="95">
        <v>0</v>
      </c>
      <c r="G61" s="95">
        <v>0</v>
      </c>
      <c r="H61" s="95">
        <v>0</v>
      </c>
      <c r="I61" s="95">
        <v>0</v>
      </c>
    </row>
    <row r="62" spans="2:9" ht="12.75" customHeight="1" x14ac:dyDescent="0.3">
      <c r="B62" s="276" t="s">
        <v>82</v>
      </c>
      <c r="C62" s="277"/>
      <c r="D62" s="277"/>
      <c r="E62" s="285"/>
      <c r="F62" s="95">
        <v>0</v>
      </c>
      <c r="G62" s="95">
        <v>0</v>
      </c>
      <c r="H62" s="95">
        <v>0</v>
      </c>
      <c r="I62" s="95">
        <v>0</v>
      </c>
    </row>
    <row r="63" spans="2:9" s="217" customFormat="1" ht="3.75" customHeight="1" x14ac:dyDescent="0.25">
      <c r="B63" s="214"/>
      <c r="C63" s="214"/>
      <c r="D63" s="214"/>
      <c r="E63" s="214"/>
      <c r="F63" s="216">
        <f>IF(F67=0,0,IF(F67=100,400,250))</f>
        <v>400</v>
      </c>
      <c r="G63" s="216">
        <f>IF(G67=0,0,IF(G67=100,400,250))</f>
        <v>400</v>
      </c>
      <c r="H63" s="216">
        <f>IF(H67=0,0,IF(H67=100,400,250))</f>
        <v>400</v>
      </c>
      <c r="I63" s="216">
        <f>IF(I67=0,0,IF(I67=100,400,250))</f>
        <v>400</v>
      </c>
    </row>
    <row r="64" spans="2:9" s="217" customFormat="1" ht="3.75" customHeight="1" x14ac:dyDescent="0.3">
      <c r="B64" s="214"/>
      <c r="C64" s="214"/>
      <c r="D64" s="214"/>
      <c r="E64" s="214"/>
      <c r="F64" s="218" t="s">
        <v>134</v>
      </c>
      <c r="G64" s="216"/>
      <c r="H64" s="216"/>
      <c r="I64" s="216"/>
    </row>
    <row r="65" spans="2:9" ht="12.75" customHeight="1" x14ac:dyDescent="0.3">
      <c r="B65" s="63" t="s">
        <v>181</v>
      </c>
    </row>
    <row r="66" spans="2:9" ht="12.75" customHeight="1" x14ac:dyDescent="0.3">
      <c r="B66" s="63" t="s">
        <v>179</v>
      </c>
    </row>
    <row r="67" spans="2:9" ht="3" customHeight="1" x14ac:dyDescent="0.25">
      <c r="B67" s="214"/>
      <c r="C67" s="214"/>
      <c r="D67" s="214"/>
      <c r="E67" s="214"/>
      <c r="F67" s="215">
        <f>IF(AND(F62&gt;0,F62&gt;150),250,IF(AND(F62&gt;0,F62&lt;=150),100+F62,100))</f>
        <v>100</v>
      </c>
      <c r="G67" s="215">
        <f>IF(AND(G62&gt;0,G62&gt;150),250,IF(AND(G62&gt;0,G62&lt;=150),100+G62,100))</f>
        <v>100</v>
      </c>
      <c r="H67" s="215">
        <f>IF(AND(H62&gt;0,H62&gt;150),250,IF(AND(H62&gt;0,H62&lt;=150),100+H62,100))</f>
        <v>100</v>
      </c>
      <c r="I67" s="215">
        <f>IF(AND(I62&gt;0,I62&gt;150),250,IF(AND(I62&gt;0,I62&lt;=150),100+I62,100))</f>
        <v>100</v>
      </c>
    </row>
    <row r="68" spans="2:9" x14ac:dyDescent="0.25">
      <c r="B68" s="269" t="s">
        <v>141</v>
      </c>
      <c r="C68" s="270"/>
      <c r="D68" s="270"/>
      <c r="E68" s="271"/>
      <c r="F68" s="310">
        <f>IF(F61+F62=0,0,IF((F61+F62)-F67&lt;0,F61+F62,IF(AND(F61+F62&gt;F63,SUM(F73:F85)&gt;F67),0,F67)))</f>
        <v>0</v>
      </c>
      <c r="G68" s="308">
        <f>IF(G61+G62=0,0,IF((G61+G62)-G67&lt;0,G61+G62,IF(AND(G61+G62&gt;G63,SUM(G73:G85)&gt;G67),0,G67)))</f>
        <v>0</v>
      </c>
      <c r="H68" s="308">
        <f>IF(H61+H62=0,0,IF((H61+H62)-H67&lt;0,H61+H62,IF(AND(H61+H62&gt;H63,SUM(H73:H85)&gt;H67),0,H67)))</f>
        <v>0</v>
      </c>
      <c r="I68" s="308">
        <f>IF(I61+I62=0,0,IF((I61+I62)-I67&lt;0,I61+I62,IF(AND(I61+I62&gt;I63,SUM(I73:I85)&gt;I67),0,I67)))</f>
        <v>0</v>
      </c>
    </row>
    <row r="69" spans="2:9" ht="12.75" customHeight="1" x14ac:dyDescent="0.25">
      <c r="B69" s="312" t="s">
        <v>125</v>
      </c>
      <c r="C69" s="313"/>
      <c r="D69" s="313"/>
      <c r="E69" s="314"/>
      <c r="F69" s="311"/>
      <c r="G69" s="309"/>
      <c r="H69" s="309"/>
      <c r="I69" s="309"/>
    </row>
    <row r="70" spans="2:9" ht="12.75" customHeight="1" x14ac:dyDescent="0.25">
      <c r="B70" s="306" t="s">
        <v>127</v>
      </c>
      <c r="C70" s="306"/>
      <c r="D70" s="306"/>
      <c r="E70" s="306"/>
      <c r="F70" s="307"/>
      <c r="G70" s="307"/>
      <c r="H70" s="307"/>
      <c r="I70" s="307"/>
    </row>
    <row r="71" spans="2:9" ht="12.75" customHeight="1" x14ac:dyDescent="0.25">
      <c r="B71" s="284" t="s">
        <v>80</v>
      </c>
      <c r="C71" s="284"/>
      <c r="D71" s="284"/>
      <c r="E71" s="284"/>
      <c r="F71" s="284"/>
      <c r="G71" s="284"/>
      <c r="H71" s="284"/>
      <c r="I71" s="284"/>
    </row>
    <row r="72" spans="2:9" ht="12.75" customHeight="1" x14ac:dyDescent="0.25">
      <c r="B72" s="226" t="s">
        <v>182</v>
      </c>
      <c r="C72" s="220"/>
      <c r="D72" s="220"/>
      <c r="E72" s="220"/>
      <c r="F72" s="220"/>
      <c r="G72" s="220"/>
      <c r="H72" s="220"/>
      <c r="I72" s="220"/>
    </row>
    <row r="73" spans="2:9" ht="12" customHeight="1" x14ac:dyDescent="0.3">
      <c r="B73" s="269" t="s">
        <v>53</v>
      </c>
      <c r="C73" s="270"/>
      <c r="D73" s="270"/>
      <c r="E73" s="270"/>
      <c r="F73" s="95">
        <v>0</v>
      </c>
      <c r="G73" s="95">
        <v>0</v>
      </c>
      <c r="H73" s="95">
        <v>0</v>
      </c>
      <c r="I73" s="95">
        <v>0</v>
      </c>
    </row>
    <row r="74" spans="2:9" ht="10.5" customHeight="1" x14ac:dyDescent="0.3">
      <c r="B74" s="276" t="s">
        <v>54</v>
      </c>
      <c r="C74" s="277"/>
      <c r="D74" s="277"/>
      <c r="E74" s="285"/>
      <c r="F74" s="95">
        <v>0</v>
      </c>
      <c r="G74" s="95">
        <v>0</v>
      </c>
      <c r="H74" s="95">
        <v>0</v>
      </c>
      <c r="I74" s="95">
        <v>0</v>
      </c>
    </row>
    <row r="75" spans="2:9" ht="10.5" customHeight="1" x14ac:dyDescent="0.3">
      <c r="B75" s="276" t="s">
        <v>55</v>
      </c>
      <c r="C75" s="277"/>
      <c r="D75" s="277"/>
      <c r="E75" s="277"/>
      <c r="F75" s="95">
        <v>0</v>
      </c>
      <c r="G75" s="95">
        <v>0</v>
      </c>
      <c r="H75" s="95">
        <v>0</v>
      </c>
      <c r="I75" s="95">
        <v>0</v>
      </c>
    </row>
    <row r="76" spans="2:9" ht="26.25" customHeight="1" x14ac:dyDescent="0.25">
      <c r="B76" s="274" t="s">
        <v>94</v>
      </c>
      <c r="C76" s="275"/>
      <c r="D76" s="275"/>
      <c r="E76" s="275"/>
      <c r="F76" s="178">
        <f>IF(F61+F62=0,0,IF(F61+F62="",0,30))</f>
        <v>0</v>
      </c>
      <c r="G76" s="178">
        <f>IF(G61+G62=0,0,IF(G61+G62="",0,30))</f>
        <v>0</v>
      </c>
      <c r="H76" s="178">
        <f>IF(H61+H62=0,0,IF(H61+H62="",0,30))</f>
        <v>0</v>
      </c>
      <c r="I76" s="178">
        <f>IF(I61+I62=0,0,IF(I61+I62="",0,30))</f>
        <v>0</v>
      </c>
    </row>
    <row r="77" spans="2:9" ht="27" customHeight="1" x14ac:dyDescent="0.3">
      <c r="B77" s="276" t="s">
        <v>164</v>
      </c>
      <c r="C77" s="277"/>
      <c r="D77" s="277"/>
      <c r="E77" s="277"/>
      <c r="F77" s="95">
        <v>0</v>
      </c>
      <c r="G77" s="95">
        <v>0</v>
      </c>
      <c r="H77" s="95">
        <v>0</v>
      </c>
      <c r="I77" s="95">
        <v>0</v>
      </c>
    </row>
    <row r="78" spans="2:9" ht="37.5" customHeight="1" x14ac:dyDescent="0.25">
      <c r="B78" s="269" t="s">
        <v>165</v>
      </c>
      <c r="C78" s="270"/>
      <c r="D78" s="270"/>
      <c r="E78" s="270"/>
      <c r="F78" s="167">
        <v>0</v>
      </c>
      <c r="G78" s="96">
        <v>0</v>
      </c>
      <c r="H78" s="96">
        <v>0</v>
      </c>
      <c r="I78" s="96">
        <v>0</v>
      </c>
    </row>
    <row r="79" spans="2:9" ht="24.75" customHeight="1" x14ac:dyDescent="0.25">
      <c r="B79" s="269" t="s">
        <v>92</v>
      </c>
      <c r="C79" s="270"/>
      <c r="D79" s="270"/>
      <c r="E79" s="270"/>
      <c r="F79" s="96">
        <v>0</v>
      </c>
      <c r="G79" s="96">
        <v>0</v>
      </c>
      <c r="H79" s="96">
        <v>0</v>
      </c>
      <c r="I79" s="96">
        <v>0</v>
      </c>
    </row>
    <row r="80" spans="2:9" ht="24.75" customHeight="1" x14ac:dyDescent="0.25">
      <c r="B80" s="276" t="s">
        <v>166</v>
      </c>
      <c r="C80" s="277"/>
      <c r="D80" s="277"/>
      <c r="E80" s="277"/>
      <c r="F80" s="96">
        <v>0</v>
      </c>
      <c r="G80" s="96">
        <v>0</v>
      </c>
      <c r="H80" s="96">
        <v>0</v>
      </c>
      <c r="I80" s="96">
        <v>0</v>
      </c>
    </row>
    <row r="81" spans="2:9" ht="12.75" customHeight="1" x14ac:dyDescent="0.3">
      <c r="B81" s="276" t="s">
        <v>29</v>
      </c>
      <c r="C81" s="277"/>
      <c r="D81" s="277"/>
      <c r="E81" s="277"/>
      <c r="F81" s="95">
        <v>0</v>
      </c>
      <c r="G81" s="95">
        <v>0</v>
      </c>
      <c r="H81" s="95">
        <v>0</v>
      </c>
      <c r="I81" s="95">
        <v>0</v>
      </c>
    </row>
    <row r="82" spans="2:9" ht="11.25" customHeight="1" x14ac:dyDescent="0.3">
      <c r="B82" s="276" t="s">
        <v>30</v>
      </c>
      <c r="C82" s="277"/>
      <c r="D82" s="277"/>
      <c r="E82" s="277"/>
      <c r="F82" s="95">
        <v>0</v>
      </c>
      <c r="G82" s="95">
        <v>0</v>
      </c>
      <c r="H82" s="95">
        <v>0</v>
      </c>
      <c r="I82" s="95">
        <v>0</v>
      </c>
    </row>
    <row r="83" spans="2:9" ht="12.75" customHeight="1" x14ac:dyDescent="0.3">
      <c r="B83" s="269" t="s">
        <v>31</v>
      </c>
      <c r="C83" s="270"/>
      <c r="D83" s="270"/>
      <c r="E83" s="270"/>
      <c r="F83" s="183">
        <v>0</v>
      </c>
      <c r="G83" s="183">
        <v>0</v>
      </c>
      <c r="H83" s="183">
        <v>0</v>
      </c>
      <c r="I83" s="183">
        <v>0</v>
      </c>
    </row>
    <row r="84" spans="2:9" ht="12.75" customHeight="1" x14ac:dyDescent="0.3">
      <c r="B84" s="269" t="s">
        <v>107</v>
      </c>
      <c r="C84" s="270"/>
      <c r="D84" s="270"/>
      <c r="E84" s="271"/>
      <c r="F84" s="204"/>
      <c r="G84" s="204"/>
      <c r="H84" s="204"/>
      <c r="I84" s="205"/>
    </row>
    <row r="85" spans="2:9" ht="27.75" customHeight="1" x14ac:dyDescent="0.25">
      <c r="B85" s="278" t="s">
        <v>106</v>
      </c>
      <c r="C85" s="279"/>
      <c r="D85" s="279"/>
      <c r="E85" s="280"/>
      <c r="F85" s="185">
        <v>0</v>
      </c>
      <c r="G85" s="185">
        <v>0</v>
      </c>
      <c r="H85" s="185">
        <v>0</v>
      </c>
      <c r="I85" s="184">
        <v>0</v>
      </c>
    </row>
    <row r="86" spans="2:9" ht="12.75" customHeight="1" x14ac:dyDescent="0.25"/>
    <row r="87" spans="2:9" ht="12.75" customHeight="1" x14ac:dyDescent="0.3">
      <c r="B87" s="5" t="s">
        <v>195</v>
      </c>
      <c r="G87" s="2"/>
      <c r="H87" t="s">
        <v>196</v>
      </c>
    </row>
    <row r="88" spans="2:9" ht="12.75" customHeight="1" x14ac:dyDescent="0.25"/>
    <row r="89" spans="2:9" ht="14" x14ac:dyDescent="0.3">
      <c r="B89" s="5" t="s">
        <v>183</v>
      </c>
      <c r="I89" s="65">
        <v>0</v>
      </c>
    </row>
    <row r="90" spans="2:9" ht="13" x14ac:dyDescent="0.3">
      <c r="B90" s="71" t="s">
        <v>161</v>
      </c>
    </row>
    <row r="91" spans="2:9" ht="13" x14ac:dyDescent="0.3">
      <c r="B91" s="71"/>
    </row>
    <row r="92" spans="2:9" ht="14" x14ac:dyDescent="0.3">
      <c r="B92" s="63" t="s">
        <v>184</v>
      </c>
    </row>
    <row r="93" spans="2:9" ht="13" x14ac:dyDescent="0.3">
      <c r="B93" s="71" t="s">
        <v>128</v>
      </c>
    </row>
    <row r="94" spans="2:9" ht="3" customHeight="1" x14ac:dyDescent="0.25">
      <c r="B94" s="83"/>
      <c r="C94" s="84"/>
    </row>
    <row r="95" spans="2:9" ht="13" x14ac:dyDescent="0.3">
      <c r="B95" s="8"/>
      <c r="C95" s="8"/>
      <c r="D95" s="8"/>
      <c r="F95" s="11" t="s">
        <v>20</v>
      </c>
      <c r="G95" s="11" t="s">
        <v>21</v>
      </c>
      <c r="H95" s="73" t="s">
        <v>22</v>
      </c>
      <c r="I95" s="11" t="s">
        <v>23</v>
      </c>
    </row>
    <row r="96" spans="2:9" ht="13" x14ac:dyDescent="0.3">
      <c r="B96" s="269" t="s">
        <v>132</v>
      </c>
      <c r="C96" s="270"/>
      <c r="D96" s="270"/>
      <c r="E96" s="271"/>
      <c r="F96" s="183">
        <v>0</v>
      </c>
      <c r="G96" s="183">
        <v>0</v>
      </c>
      <c r="H96" s="183">
        <v>0</v>
      </c>
      <c r="I96" s="183">
        <v>0</v>
      </c>
    </row>
    <row r="97" spans="2:9" s="141" customFormat="1" ht="13" x14ac:dyDescent="0.3">
      <c r="B97" s="272" t="s">
        <v>133</v>
      </c>
      <c r="C97" s="273"/>
      <c r="D97" s="273"/>
      <c r="E97" s="273"/>
      <c r="F97" s="206">
        <f>IF(AND(F96&gt;0,F96&lt;=100),F96,IF(F96&gt;100,100,0))</f>
        <v>0</v>
      </c>
      <c r="G97" s="208">
        <f t="shared" ref="G97:I97" si="2">IF(AND(G96&gt;0,G96&lt;=100),G96,IF(G96&gt;100,100,0))</f>
        <v>0</v>
      </c>
      <c r="H97" s="206">
        <f t="shared" si="2"/>
        <v>0</v>
      </c>
      <c r="I97" s="209">
        <f t="shared" si="2"/>
        <v>0</v>
      </c>
    </row>
    <row r="98" spans="2:9" s="141" customFormat="1" ht="13" x14ac:dyDescent="0.3">
      <c r="B98" s="267" t="s">
        <v>130</v>
      </c>
      <c r="C98" s="268"/>
      <c r="D98" s="268"/>
      <c r="E98" s="268"/>
      <c r="F98" s="211">
        <f>(F96-F97)*0.3</f>
        <v>0</v>
      </c>
      <c r="G98" s="207">
        <f>IF((G96-G97)*0.3&gt;(Einleitung!$B$16*0.5),Einleitung!$B$16*0.5,(G96-G97)*0.3)</f>
        <v>0</v>
      </c>
      <c r="H98" s="211">
        <f>IF((H96-H97)*0.3&gt;(Einleitung!$B$16*0.5),Einleitung!$B$16*0.5,(H96-H97)*0.3)</f>
        <v>0</v>
      </c>
      <c r="I98" s="210">
        <f>IF((I96-I97)*0.3&gt;(Einleitung!$B$16*0.5),Einleitung!$B$16*0.5,(I96-I97)*0.3)</f>
        <v>0</v>
      </c>
    </row>
    <row r="99" spans="2:9" ht="13" x14ac:dyDescent="0.3">
      <c r="B99" s="45" t="s">
        <v>131</v>
      </c>
      <c r="C99" s="166"/>
      <c r="D99" s="166"/>
      <c r="E99" s="131"/>
      <c r="F99" s="212">
        <f>IF((F97+F98)&gt;Einleitung!$B$16*0.5,Einleitung!$B$16*0.5,F97+F98)</f>
        <v>0</v>
      </c>
      <c r="G99" s="212">
        <f>IF((G97+G98)&gt;Einleitung!$B$16*0.5,Einleitung!$B$16*0.5,G97+G98)</f>
        <v>0</v>
      </c>
      <c r="H99" s="212">
        <f>IF((H97+H98)&gt;Einleitung!$B$16*0.5,Einleitung!$B$16*0.5,H97+H98)</f>
        <v>0</v>
      </c>
      <c r="I99" s="212">
        <f>IF((I97+I98)&gt;Einleitung!$B$16*0.5,Einleitung!$B$16*0.5,I97+I98)</f>
        <v>0</v>
      </c>
    </row>
    <row r="100" spans="2:9" ht="13" x14ac:dyDescent="0.3">
      <c r="B100" s="71"/>
      <c r="F100" s="207"/>
      <c r="G100" s="207"/>
      <c r="H100" s="207"/>
      <c r="I100" s="207"/>
    </row>
    <row r="101" spans="2:9" ht="13" x14ac:dyDescent="0.3">
      <c r="B101" s="71"/>
      <c r="F101" s="207"/>
      <c r="G101" s="207"/>
      <c r="H101" s="207"/>
      <c r="I101" s="207"/>
    </row>
    <row r="102" spans="2:9" ht="12" customHeight="1" x14ac:dyDescent="0.25"/>
    <row r="103" spans="2:9" x14ac:dyDescent="0.25">
      <c r="B103" s="97" t="s">
        <v>143</v>
      </c>
      <c r="I103" s="202" t="s">
        <v>201</v>
      </c>
    </row>
  </sheetData>
  <sheetProtection algorithmName="SHA-512" hashValue="3afKPZ34xD5ssHFATrhevT80NWRd3qSPqh2SMaJ2hSkTI/EC5oOy3prl7iIBlQrHX2FJsdI5gKe1PGcDN2bP0w==" saltValue="vMQu7kQxptNA4JhMUefWIQ==" spinCount="100000" sheet="1" selectLockedCells="1"/>
  <mergeCells count="41">
    <mergeCell ref="C38:E38"/>
    <mergeCell ref="B70:I70"/>
    <mergeCell ref="I68:I69"/>
    <mergeCell ref="F68:F69"/>
    <mergeCell ref="G68:G69"/>
    <mergeCell ref="H68:H69"/>
    <mergeCell ref="B69:E69"/>
    <mergeCell ref="B68:E68"/>
    <mergeCell ref="F7:H7"/>
    <mergeCell ref="C7:D7"/>
    <mergeCell ref="G35:G36"/>
    <mergeCell ref="C37:E37"/>
    <mergeCell ref="C32:E32"/>
    <mergeCell ref="C33:E33"/>
    <mergeCell ref="F35:F36"/>
    <mergeCell ref="C34:E34"/>
    <mergeCell ref="C35:E35"/>
    <mergeCell ref="B34:B36"/>
    <mergeCell ref="B75:E75"/>
    <mergeCell ref="B71:I71"/>
    <mergeCell ref="B81:E81"/>
    <mergeCell ref="B79:E79"/>
    <mergeCell ref="B77:E77"/>
    <mergeCell ref="B80:E80"/>
    <mergeCell ref="B78:E78"/>
    <mergeCell ref="B74:E74"/>
    <mergeCell ref="B73:E73"/>
    <mergeCell ref="C41:E41"/>
    <mergeCell ref="C39:E39"/>
    <mergeCell ref="B61:E61"/>
    <mergeCell ref="B62:E62"/>
    <mergeCell ref="C40:E40"/>
    <mergeCell ref="C42:E42"/>
    <mergeCell ref="B98:E98"/>
    <mergeCell ref="B96:E96"/>
    <mergeCell ref="B97:E97"/>
    <mergeCell ref="B83:E83"/>
    <mergeCell ref="B76:E76"/>
    <mergeCell ref="B82:E82"/>
    <mergeCell ref="B84:E84"/>
    <mergeCell ref="B85:E85"/>
  </mergeCells>
  <phoneticPr fontId="0" type="noConversion"/>
  <pageMargins left="0.23622047244094491" right="0.23622047244094491" top="0.19685039370078741" bottom="0.19685039370078741" header="0.51181102362204722" footer="0.51181102362204722"/>
  <pageSetup paperSize="9" orientation="portrait" horizontalDpi="360" verticalDpi="360" r:id="rId1"/>
  <headerFooter alignWithMargins="0"/>
  <rowBreaks count="1" manualBreakCount="1">
    <brk id="55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7"/>
  </sheetPr>
  <dimension ref="A1:J106"/>
  <sheetViews>
    <sheetView view="pageLayout" zoomScaleNormal="100" workbookViewId="0">
      <selection activeCell="B3" sqref="B3:C6"/>
    </sheetView>
  </sheetViews>
  <sheetFormatPr baseColWidth="10" defaultRowHeight="12.5" x14ac:dyDescent="0.25"/>
  <cols>
    <col min="1" max="1" width="1.1796875" customWidth="1"/>
    <col min="2" max="2" width="8.1796875" customWidth="1"/>
    <col min="3" max="3" width="25.453125" customWidth="1"/>
    <col min="4" max="4" width="9.453125" customWidth="1"/>
    <col min="5" max="5" width="11.1796875" customWidth="1"/>
    <col min="6" max="6" width="10.81640625" customWidth="1"/>
    <col min="7" max="7" width="10.54296875" customWidth="1"/>
    <col min="8" max="8" width="9.81640625" customWidth="1"/>
    <col min="9" max="9" width="12" customWidth="1"/>
  </cols>
  <sheetData>
    <row r="1" spans="1:9" ht="7.5" customHeight="1" x14ac:dyDescent="0.25">
      <c r="A1" s="172"/>
      <c r="B1" s="172"/>
      <c r="C1" s="172"/>
      <c r="D1" s="172"/>
      <c r="E1" s="172"/>
      <c r="F1" s="172"/>
      <c r="G1" s="172"/>
      <c r="H1" s="172"/>
      <c r="I1" s="172"/>
    </row>
    <row r="2" spans="1:9" ht="2.25" customHeight="1" x14ac:dyDescent="0.25">
      <c r="A2" s="172"/>
      <c r="B2" s="172"/>
      <c r="C2" s="172"/>
      <c r="D2" s="172"/>
      <c r="E2" s="172"/>
      <c r="F2" s="172"/>
      <c r="G2" s="172"/>
      <c r="H2" s="172"/>
      <c r="I2" s="172"/>
    </row>
    <row r="3" spans="1:9" ht="15" customHeight="1" x14ac:dyDescent="0.3">
      <c r="A3" s="172"/>
      <c r="B3" s="351" t="s">
        <v>90</v>
      </c>
      <c r="C3" s="352"/>
      <c r="D3" s="345" t="str">
        <f>IF(Einleitung!E53="","",Einleitung!E53)</f>
        <v/>
      </c>
      <c r="E3" s="346"/>
      <c r="F3" s="346"/>
      <c r="G3" s="346"/>
      <c r="H3" s="346"/>
      <c r="I3" s="347"/>
    </row>
    <row r="4" spans="1:9" ht="15" customHeight="1" x14ac:dyDescent="0.3">
      <c r="A4" s="172"/>
      <c r="B4" s="353"/>
      <c r="C4" s="354"/>
      <c r="D4" s="348" t="str">
        <f>IF(Einleitung!E54="","",Einleitung!E54)</f>
        <v/>
      </c>
      <c r="E4" s="349"/>
      <c r="F4" s="349"/>
      <c r="G4" s="349"/>
      <c r="H4" s="349"/>
      <c r="I4" s="350"/>
    </row>
    <row r="5" spans="1:9" ht="15" customHeight="1" x14ac:dyDescent="0.3">
      <c r="A5" s="172"/>
      <c r="B5" s="353"/>
      <c r="C5" s="354"/>
      <c r="D5" s="348" t="str">
        <f>IF(Einleitung!E55="","",Einleitung!E55)</f>
        <v/>
      </c>
      <c r="E5" s="349"/>
      <c r="F5" s="349"/>
      <c r="G5" s="349"/>
      <c r="H5" s="349"/>
      <c r="I5" s="350"/>
    </row>
    <row r="6" spans="1:9" ht="15" customHeight="1" x14ac:dyDescent="0.3">
      <c r="A6" s="172"/>
      <c r="B6" s="355"/>
      <c r="C6" s="356"/>
      <c r="D6" s="357" t="str">
        <f>IF(Einleitung!E56="","",Einleitung!E56)</f>
        <v/>
      </c>
      <c r="E6" s="358"/>
      <c r="F6" s="358"/>
      <c r="G6" s="358"/>
      <c r="H6" s="358"/>
      <c r="I6" s="359"/>
    </row>
    <row r="7" spans="1:9" ht="14" x14ac:dyDescent="0.3">
      <c r="A7" s="172"/>
      <c r="B7" s="173"/>
      <c r="C7" s="172"/>
      <c r="D7" s="172"/>
      <c r="E7" s="172"/>
      <c r="F7" s="172"/>
      <c r="G7" s="172"/>
      <c r="H7" s="172"/>
      <c r="I7" s="172"/>
    </row>
    <row r="8" spans="1:9" ht="13.5" customHeight="1" x14ac:dyDescent="0.3">
      <c r="C8" s="112" t="str">
        <f>Einleitung!C1</f>
        <v>Bescheinigung des "sozialrechtlichen Existenzminimums" nach SGB II - ab 01.01.2023</v>
      </c>
    </row>
    <row r="9" spans="1:9" ht="11.25" customHeight="1" x14ac:dyDescent="0.3">
      <c r="B9" s="112"/>
      <c r="C9" s="114" t="str">
        <f>Einleitung!C2</f>
        <v>zum Schuldnerschutz bei § 850 f Abs. 1 Nr. 1, § 850 f Abs. 2 ZPO und §§ 51 Abs. 2, 52 SGB I</v>
      </c>
    </row>
    <row r="10" spans="1:9" ht="8.25" customHeight="1" x14ac:dyDescent="0.3">
      <c r="B10" s="112"/>
      <c r="C10" s="159"/>
      <c r="D10" s="139"/>
    </row>
    <row r="11" spans="1:9" ht="14" x14ac:dyDescent="0.3">
      <c r="B11" s="7" t="s">
        <v>1</v>
      </c>
      <c r="C11" s="344" t="str">
        <f>IF(Eingabe!C7="","",Eingabe!C7)</f>
        <v>Beispiel</v>
      </c>
      <c r="D11" s="344"/>
      <c r="E11" s="39" t="s">
        <v>0</v>
      </c>
      <c r="F11" s="340" t="str">
        <f>IF(Eingabe!F7="","",Eingabe!F7)</f>
        <v/>
      </c>
      <c r="G11" s="340"/>
      <c r="H11" s="340"/>
      <c r="I11" s="340"/>
    </row>
    <row r="12" spans="1:9" ht="14" x14ac:dyDescent="0.3">
      <c r="B12" s="2"/>
      <c r="C12" s="111"/>
      <c r="D12" s="54"/>
      <c r="E12" s="54"/>
      <c r="F12" s="54"/>
      <c r="G12" s="54"/>
      <c r="H12" s="54"/>
      <c r="I12" s="54"/>
    </row>
    <row r="13" spans="1:9" ht="12.75" customHeight="1" x14ac:dyDescent="0.3">
      <c r="B13" s="121" t="s">
        <v>147</v>
      </c>
    </row>
    <row r="14" spans="1:9" ht="11.25" customHeight="1" x14ac:dyDescent="0.3">
      <c r="B14" s="121" t="s">
        <v>189</v>
      </c>
      <c r="G14" s="30"/>
      <c r="H14" s="30"/>
      <c r="I14" s="31"/>
    </row>
    <row r="15" spans="1:9" ht="53.25" customHeight="1" x14ac:dyDescent="0.25">
      <c r="B15" s="11" t="s">
        <v>2</v>
      </c>
      <c r="C15" s="6" t="s">
        <v>13</v>
      </c>
      <c r="D15" s="11" t="s">
        <v>12</v>
      </c>
      <c r="E15" s="6" t="str">
        <f>Eingabe!E11</f>
        <v>Alleinstehend/ Alleinerziehend RB Stufe 1</v>
      </c>
      <c r="F15" s="6" t="str">
        <f>Eingabe!F11</f>
        <v>Mit volljähr. Partner           je RB Stufe 2</v>
      </c>
      <c r="G15" s="6" t="str">
        <f>Eingabe!G11</f>
        <v>Sonstige Erwerbsf. 18-24 J.      RB Stufe 3</v>
      </c>
      <c r="H15" s="6" t="str">
        <f>Eingabe!H11</f>
        <v>Seit 1.7.22 Zuschl. §72 SGB II</v>
      </c>
      <c r="I15" s="55" t="s">
        <v>6</v>
      </c>
    </row>
    <row r="16" spans="1:9" ht="13.5" customHeight="1" x14ac:dyDescent="0.3">
      <c r="B16" s="32">
        <v>1</v>
      </c>
      <c r="C16" s="29" t="str">
        <f>IF(Eingabe!C7="","",Eingabe!C7)</f>
        <v>Beispiel</v>
      </c>
      <c r="D16" s="33" t="str">
        <f>IF(Eingabe!D12="","",Eingabe!D12)</f>
        <v/>
      </c>
      <c r="E16" s="222" t="str">
        <f>Eingabe!E12</f>
        <v/>
      </c>
      <c r="F16" s="222">
        <f>Eingabe!F12</f>
        <v>0</v>
      </c>
      <c r="G16" s="79" t="str">
        <f>Eingabe!G12</f>
        <v>--</v>
      </c>
      <c r="H16" s="79">
        <f>Eingabe!H12</f>
        <v>0</v>
      </c>
      <c r="I16" s="34">
        <f>ROUNDDOWN(SUM(E16:F16),0)</f>
        <v>0</v>
      </c>
    </row>
    <row r="17" spans="2:10" ht="13" x14ac:dyDescent="0.3">
      <c r="B17" s="32">
        <v>2</v>
      </c>
      <c r="C17" s="35" t="str">
        <f>IF(Eingabe!C13="","",Eingabe!C13)</f>
        <v/>
      </c>
      <c r="D17" s="33" t="str">
        <f>IF(Eingabe!D13="","",Eingabe!D13)</f>
        <v/>
      </c>
      <c r="E17" s="81" t="s">
        <v>8</v>
      </c>
      <c r="F17" s="222">
        <f>Eingabe!F13</f>
        <v>0</v>
      </c>
      <c r="G17" s="79" t="str">
        <f>Eingabe!G13</f>
        <v>--</v>
      </c>
      <c r="H17" s="79">
        <f>Eingabe!H13</f>
        <v>0</v>
      </c>
      <c r="I17" s="34">
        <f>ROUNDDOWN(SUM(E17:H17),0)</f>
        <v>0</v>
      </c>
    </row>
    <row r="18" spans="2:10" ht="13" x14ac:dyDescent="0.3">
      <c r="B18" s="32">
        <v>3</v>
      </c>
      <c r="C18" s="35" t="str">
        <f>IF(Eingabe!C14="","",Eingabe!C14)</f>
        <v/>
      </c>
      <c r="D18" s="33" t="str">
        <f>IF(Eingabe!D14="","",Eingabe!D14)</f>
        <v/>
      </c>
      <c r="E18" s="12" t="s">
        <v>8</v>
      </c>
      <c r="F18" s="12" t="s">
        <v>8</v>
      </c>
      <c r="G18" s="222">
        <f>Eingabe!G14</f>
        <v>0</v>
      </c>
      <c r="H18" s="222" t="str">
        <f>Eingabe!H14</f>
        <v/>
      </c>
      <c r="I18" s="34">
        <f>ROUNDDOWN(SUM(E18:H18),0)</f>
        <v>0</v>
      </c>
    </row>
    <row r="19" spans="2:10" ht="13" x14ac:dyDescent="0.3">
      <c r="B19" s="32">
        <v>4</v>
      </c>
      <c r="C19" s="35" t="str">
        <f>IF(Eingabe!C15="","",Eingabe!C15)</f>
        <v/>
      </c>
      <c r="D19" s="33" t="str">
        <f>IF(Eingabe!D15="","",Eingabe!D15)</f>
        <v/>
      </c>
      <c r="E19" s="12" t="s">
        <v>8</v>
      </c>
      <c r="F19" s="12" t="s">
        <v>8</v>
      </c>
      <c r="G19" s="222">
        <f>Eingabe!G15</f>
        <v>0</v>
      </c>
      <c r="H19" s="222" t="str">
        <f>Eingabe!H15</f>
        <v/>
      </c>
      <c r="I19" s="34">
        <f>ROUNDDOWN(SUM(E19:H19),0)</f>
        <v>0</v>
      </c>
    </row>
    <row r="20" spans="2:10" ht="6.75" customHeight="1" x14ac:dyDescent="0.25">
      <c r="E20" s="36"/>
    </row>
    <row r="21" spans="2:10" ht="38.25" customHeight="1" x14ac:dyDescent="0.25">
      <c r="B21" s="11" t="s">
        <v>2</v>
      </c>
      <c r="C21" s="6" t="s">
        <v>14</v>
      </c>
      <c r="D21" s="11" t="s">
        <v>12</v>
      </c>
      <c r="E21" s="6" t="str">
        <f>Eingabe!E17</f>
        <v>Kinder unter 6 Jahren                 je RB Stufe 6</v>
      </c>
      <c r="F21" s="6" t="str">
        <f>Eingabe!F17</f>
        <v>Kinder 6 bis 13 Jahre         je RB Stufe 5</v>
      </c>
      <c r="G21" s="6" t="str">
        <f>Eingabe!G17</f>
        <v>Jugendl.  14 bis 17 J. je RB Stufe4</v>
      </c>
      <c r="H21" s="6" t="str">
        <f>Eingabe!H17</f>
        <v>Seit 1.7.22 Zuschl. §72 SGB II</v>
      </c>
      <c r="I21" s="55" t="s">
        <v>6</v>
      </c>
    </row>
    <row r="22" spans="2:10" ht="13" x14ac:dyDescent="0.3">
      <c r="B22" s="32">
        <v>5</v>
      </c>
      <c r="C22" s="35" t="str">
        <f>IF(Eingabe!C18="","",Eingabe!C18)</f>
        <v/>
      </c>
      <c r="D22" s="33" t="str">
        <f>IF(Eingabe!D18="","",Eingabe!D18)</f>
        <v/>
      </c>
      <c r="E22" s="79" t="str">
        <f>Eingabe!E18</f>
        <v/>
      </c>
      <c r="F22" s="79" t="str">
        <f>Eingabe!F18</f>
        <v/>
      </c>
      <c r="G22" s="79" t="str">
        <f>Eingabe!G18</f>
        <v/>
      </c>
      <c r="H22" s="79" t="str">
        <f>Eingabe!H18</f>
        <v/>
      </c>
      <c r="I22" s="250">
        <f>ROUNDDOWN(SUM(E22:H22),0)</f>
        <v>0</v>
      </c>
    </row>
    <row r="23" spans="2:10" ht="13" x14ac:dyDescent="0.3">
      <c r="B23" s="32">
        <v>6</v>
      </c>
      <c r="C23" s="35" t="str">
        <f>IF(Eingabe!C19="","",Eingabe!C19)</f>
        <v/>
      </c>
      <c r="D23" s="33" t="str">
        <f>IF(Eingabe!D19="","",Eingabe!D19)</f>
        <v/>
      </c>
      <c r="E23" s="79" t="str">
        <f>Eingabe!E19</f>
        <v/>
      </c>
      <c r="F23" s="79" t="str">
        <f>Eingabe!F19</f>
        <v/>
      </c>
      <c r="G23" s="79" t="str">
        <f>Eingabe!G19</f>
        <v/>
      </c>
      <c r="H23" s="79" t="str">
        <f>Eingabe!H19</f>
        <v/>
      </c>
      <c r="I23" s="250">
        <f t="shared" ref="I23:I25" si="0">ROUNDDOWN(SUM(E23:H23),0)</f>
        <v>0</v>
      </c>
    </row>
    <row r="24" spans="2:10" ht="13" x14ac:dyDescent="0.3">
      <c r="B24" s="32">
        <v>7</v>
      </c>
      <c r="C24" s="35" t="str">
        <f>IF(Eingabe!C20="","",Eingabe!C20)</f>
        <v/>
      </c>
      <c r="D24" s="33" t="str">
        <f>IF(Eingabe!D20="","",Eingabe!D20)</f>
        <v/>
      </c>
      <c r="E24" s="79" t="str">
        <f>Eingabe!E20</f>
        <v/>
      </c>
      <c r="F24" s="79" t="str">
        <f>Eingabe!F20</f>
        <v/>
      </c>
      <c r="G24" s="79" t="str">
        <f>Eingabe!G20</f>
        <v/>
      </c>
      <c r="H24" s="79" t="str">
        <f>Eingabe!H20</f>
        <v/>
      </c>
      <c r="I24" s="250">
        <f t="shared" si="0"/>
        <v>0</v>
      </c>
    </row>
    <row r="25" spans="2:10" ht="13" x14ac:dyDescent="0.3">
      <c r="B25" s="32">
        <v>8</v>
      </c>
      <c r="C25" s="35" t="str">
        <f>IF(Eingabe!C21="","",Eingabe!C21)</f>
        <v/>
      </c>
      <c r="D25" s="33" t="str">
        <f>IF(Eingabe!D21="","",Eingabe!D21)</f>
        <v/>
      </c>
      <c r="E25" s="79" t="str">
        <f>Eingabe!E21</f>
        <v/>
      </c>
      <c r="F25" s="79" t="str">
        <f>Eingabe!F21</f>
        <v/>
      </c>
      <c r="G25" s="79" t="str">
        <f>Eingabe!G21</f>
        <v/>
      </c>
      <c r="H25" s="79" t="str">
        <f>Eingabe!H21</f>
        <v/>
      </c>
      <c r="I25" s="250">
        <f t="shared" si="0"/>
        <v>0</v>
      </c>
    </row>
    <row r="26" spans="2:10" ht="6" customHeight="1" x14ac:dyDescent="0.3">
      <c r="B26" s="132"/>
      <c r="C26" s="133"/>
      <c r="D26" s="134"/>
      <c r="E26" s="99"/>
      <c r="F26" s="99"/>
      <c r="G26" s="99"/>
      <c r="H26" s="99"/>
      <c r="I26" s="135"/>
    </row>
    <row r="27" spans="2:10" ht="14" x14ac:dyDescent="0.3">
      <c r="B27" s="5" t="str">
        <f>Eingabe!B22</f>
        <v>2. Bedarfe für Bildung und Teilhabe nach § 28 SGB II für das entspr. Mitglied der BG</v>
      </c>
      <c r="C27" s="101"/>
      <c r="D27" s="102"/>
      <c r="E27" s="99"/>
      <c r="F27" s="99"/>
      <c r="G27" s="99"/>
      <c r="H27" s="99"/>
      <c r="J27" s="100"/>
    </row>
    <row r="28" spans="2:10" ht="13.5" x14ac:dyDescent="0.3">
      <c r="B28" s="104" t="s">
        <v>59</v>
      </c>
      <c r="C28" s="45" t="s">
        <v>122</v>
      </c>
      <c r="D28" s="105"/>
      <c r="E28" s="106"/>
      <c r="F28" s="196">
        <f>Eingabe!F23</f>
        <v>174</v>
      </c>
      <c r="G28" s="197">
        <f>Eingabe!G23</f>
        <v>14.5</v>
      </c>
      <c r="I28" s="55" t="s">
        <v>6</v>
      </c>
    </row>
    <row r="29" spans="2:10" ht="13" x14ac:dyDescent="0.3">
      <c r="B29" s="17" t="str">
        <f>IF(Eingabe!B24="","",Eingabe!B24)</f>
        <v/>
      </c>
      <c r="C29" s="126" t="s">
        <v>60</v>
      </c>
      <c r="D29" s="168" t="str">
        <f>IF(Eingabe!D24=0,"",Eingabe!D24)</f>
        <v/>
      </c>
      <c r="E29" s="128" t="s">
        <v>58</v>
      </c>
      <c r="F29" s="194">
        <f>Eingabe!F24</f>
        <v>14.5</v>
      </c>
      <c r="G29" s="129"/>
      <c r="I29" s="224">
        <f>Eingabe!I24</f>
        <v>0</v>
      </c>
    </row>
    <row r="30" spans="2:10" ht="13" x14ac:dyDescent="0.3">
      <c r="B30" s="17" t="str">
        <f>IF(Eingabe!B25="","",Eingabe!B25)</f>
        <v/>
      </c>
      <c r="C30" s="57" t="str">
        <f>Eingabe!C25</f>
        <v>Pauschale für Tagesausflüge (Kita-Kind und Schüler bis 25J.)       Anzahl:</v>
      </c>
      <c r="D30" s="171"/>
      <c r="E30" s="169"/>
      <c r="F30" s="169"/>
      <c r="G30" s="219" t="str">
        <f>IF(Eingabe!G25=0,"",Eingabe!G25)</f>
        <v/>
      </c>
      <c r="H30" s="197">
        <f>Eingabe!H25</f>
        <v>3</v>
      </c>
      <c r="I30" s="224">
        <f>Eingabe!I25</f>
        <v>0</v>
      </c>
    </row>
    <row r="31" spans="2:10" ht="13" x14ac:dyDescent="0.3">
      <c r="B31" s="17" t="str">
        <f>IF(Eingabe!B26="","",Eingabe!B26)</f>
        <v/>
      </c>
      <c r="C31" s="125" t="str">
        <f>Eingabe!C26</f>
        <v>Mittagsessen in Tageseinrichtung/Schule (für Schüler bis 25 J.)                       =&gt; in tatsächlicher Höhe</v>
      </c>
      <c r="D31" s="130"/>
      <c r="E31" s="106"/>
      <c r="F31" s="106"/>
      <c r="G31" s="106"/>
      <c r="H31" s="131"/>
      <c r="I31" s="224">
        <f>Eingabe!I26</f>
        <v>0</v>
      </c>
    </row>
    <row r="32" spans="2:10" ht="13" x14ac:dyDescent="0.3">
      <c r="B32" s="17" t="str">
        <f>IF(Eingabe!B27="","",Eingabe!B27)</f>
        <v/>
      </c>
      <c r="C32" s="125" t="str">
        <f>Eingabe!C27</f>
        <v>notwendige außerschulische Lernförderung (für Schüler bis 25 J.)                    =&gt; in tatsächlicher Höhe</v>
      </c>
      <c r="D32" s="130"/>
      <c r="E32" s="106"/>
      <c r="F32" s="106"/>
      <c r="G32" s="106"/>
      <c r="H32" s="131"/>
      <c r="I32" s="224">
        <f>Eingabe!I27</f>
        <v>0</v>
      </c>
    </row>
    <row r="33" spans="2:9" ht="13" x14ac:dyDescent="0.3">
      <c r="B33" s="17" t="str">
        <f>IF(Eingabe!B28="","",Eingabe!B28)</f>
        <v/>
      </c>
      <c r="C33" s="199" t="str">
        <f>Eingabe!C28</f>
        <v>notwendige Fahrtkosten zur Schule (für Schüler bis 25 J.)                                   =&gt; in tatsächlicher Höhe</v>
      </c>
      <c r="D33" s="200"/>
      <c r="E33" s="169"/>
      <c r="F33" s="169"/>
      <c r="G33" s="169"/>
      <c r="H33" s="59"/>
      <c r="I33" s="224">
        <f>Eingabe!I28</f>
        <v>0</v>
      </c>
    </row>
    <row r="34" spans="2:9" ht="13" x14ac:dyDescent="0.3">
      <c r="B34" s="201" t="str">
        <f>IF(Eingabe!B29="","",Eingabe!B29)</f>
        <v/>
      </c>
      <c r="C34" s="125" t="str">
        <f>Eingabe!C29</f>
        <v>Teilhabepauschale f. Soziales u. Kultur je Mitglied der BG &lt; 18 J.; Anzahl:</v>
      </c>
      <c r="D34" s="130"/>
      <c r="E34" s="106"/>
      <c r="F34" s="106"/>
      <c r="G34" s="219" t="str">
        <f>IF(Eingabe!G29=0,"",Eingabe!G29)</f>
        <v/>
      </c>
      <c r="H34" s="197">
        <f>Eingabe!H29</f>
        <v>15</v>
      </c>
      <c r="I34" s="225">
        <f>Eingabe!I29</f>
        <v>0</v>
      </c>
    </row>
    <row r="35" spans="2:9" ht="4.5" customHeight="1" x14ac:dyDescent="0.3">
      <c r="B35" s="136"/>
      <c r="C35" s="137"/>
      <c r="D35" s="102"/>
      <c r="E35" s="99"/>
      <c r="F35" s="99"/>
      <c r="G35" s="99"/>
      <c r="H35" s="99"/>
      <c r="I35" s="138"/>
    </row>
    <row r="36" spans="2:9" ht="12" customHeight="1" x14ac:dyDescent="0.3">
      <c r="B36" s="5" t="str">
        <f>Eingabe!B31</f>
        <v>3. Mehrbedarfe nach §§ 21, 23 SGB II für das entsprechende Mitglied der BG</v>
      </c>
    </row>
    <row r="37" spans="2:9" ht="13.5" x14ac:dyDescent="0.25">
      <c r="B37" s="11" t="s">
        <v>15</v>
      </c>
      <c r="C37" s="296" t="s">
        <v>177</v>
      </c>
      <c r="D37" s="297"/>
      <c r="E37" s="341"/>
      <c r="F37" s="11" t="s">
        <v>73</v>
      </c>
      <c r="G37" s="55" t="s">
        <v>18</v>
      </c>
      <c r="H37" s="143"/>
    </row>
    <row r="38" spans="2:9" ht="14.25" customHeight="1" x14ac:dyDescent="0.3">
      <c r="B38" s="17" t="str">
        <f>IF(Eingabe!B33="","",Eingabe!B33)</f>
        <v/>
      </c>
      <c r="C38" s="289" t="str">
        <f>Eingabe!C33</f>
        <v>Schwangersch. nach 12. Wo. b. Ende Entb.Mon.,17% d. RB</v>
      </c>
      <c r="D38" s="289"/>
      <c r="E38" s="286"/>
      <c r="F38" s="79" t="str">
        <f>Eingabe!F33</f>
        <v/>
      </c>
      <c r="G38" s="82" t="str">
        <f>IF(Eingabe!G33=0,"",Eingabe!G33)</f>
        <v/>
      </c>
      <c r="H38" s="144"/>
    </row>
    <row r="39" spans="2:9" ht="12.75" customHeight="1" x14ac:dyDescent="0.3">
      <c r="B39" s="76" t="str">
        <f>IF(Eingabe!B34="","",Eingabe!B34)</f>
        <v/>
      </c>
      <c r="C39" s="289" t="s">
        <v>4</v>
      </c>
      <c r="D39" s="289"/>
      <c r="E39" s="286"/>
      <c r="F39" s="32" t="s">
        <v>74</v>
      </c>
      <c r="G39" s="82" t="str">
        <f>IF(Eingabe!G34=0,"",Eingabe!G34)</f>
        <v/>
      </c>
      <c r="H39" s="144"/>
    </row>
    <row r="40" spans="2:9" ht="13.5" customHeight="1" x14ac:dyDescent="0.25">
      <c r="B40" s="360" t="str">
        <f>IF(Eingabe!B35="","",Eingabe!B35)</f>
        <v/>
      </c>
      <c r="C40" s="299" t="str">
        <f>Eingabe!C35</f>
        <v>Oder (bei Kindern anderen Alters)</v>
      </c>
      <c r="D40" s="362"/>
      <c r="E40" s="363"/>
      <c r="F40" s="364" t="str">
        <f>Eingabe!F35</f>
        <v>mx. 60% d. RB Stufe 1</v>
      </c>
      <c r="G40" s="342" t="str">
        <f>IF(Eingabe!G35="","",Eingabe!G35)</f>
        <v/>
      </c>
      <c r="H40" s="145"/>
    </row>
    <row r="41" spans="2:9" ht="14.25" customHeight="1" x14ac:dyDescent="0.25">
      <c r="B41" s="361"/>
      <c r="C41" s="75" t="str">
        <f>Eingabe!C36</f>
        <v>je minderj. Ki. 12% d. RL  für</v>
      </c>
      <c r="D41" s="32" t="str">
        <f>IF(Eingabe!D36="","",Eingabe!D36)</f>
        <v/>
      </c>
      <c r="E41" s="78" t="s">
        <v>35</v>
      </c>
      <c r="F41" s="365"/>
      <c r="G41" s="343"/>
      <c r="H41" s="145"/>
    </row>
    <row r="42" spans="2:9" ht="27.75" customHeight="1" x14ac:dyDescent="0.3">
      <c r="B42" s="77" t="str">
        <f>IF(Eingabe!B37="","",Eingabe!B37)</f>
        <v/>
      </c>
      <c r="C42" s="289" t="str">
        <f>Eingabe!C37</f>
        <v>Erwerbsfähige behinderte Menschen ab 15 J. in Eingliederung 35% v. RB</v>
      </c>
      <c r="D42" s="289"/>
      <c r="E42" s="286"/>
      <c r="F42" s="79" t="str">
        <f>Eingabe!F37</f>
        <v/>
      </c>
      <c r="G42" s="82" t="str">
        <f>IF(Eingabe!G37=0,"",Eingabe!G37)</f>
        <v/>
      </c>
      <c r="H42" s="146"/>
    </row>
    <row r="43" spans="2:9" ht="13.5" customHeight="1" x14ac:dyDescent="0.3">
      <c r="B43" s="17" t="str">
        <f>IF(Eingabe!B38="","",Eingabe!B38)</f>
        <v/>
      </c>
      <c r="C43" s="289" t="str">
        <f>Eingabe!C38</f>
        <v>Sonstig. voll erw.gemind. mit SchwBehAusw "G" 17% d. RB</v>
      </c>
      <c r="D43" s="289"/>
      <c r="E43" s="289"/>
      <c r="F43" s="181" t="str">
        <f>IF(Eingabe!F38=0,"",Eingabe!F38)</f>
        <v/>
      </c>
      <c r="G43" s="182" t="str">
        <f>IF(Eingabe!G38=0,"",Eingabe!G38)</f>
        <v/>
      </c>
      <c r="H43" s="146"/>
    </row>
    <row r="44" spans="2:9" ht="14.25" customHeight="1" x14ac:dyDescent="0.3">
      <c r="B44" s="17" t="str">
        <f>IF(Eingabe!B39="","",Eingabe!B39)</f>
        <v/>
      </c>
      <c r="C44" s="289" t="str">
        <f>Eingabe!C39</f>
        <v>Kostenaufwändige Ernährung für kranke, behind. Menschen ...</v>
      </c>
      <c r="D44" s="289"/>
      <c r="E44" s="286"/>
      <c r="F44" s="17" t="s">
        <v>5</v>
      </c>
      <c r="G44" s="82" t="str">
        <f>IF(Eingabe!G39=0,"",Eingabe!G39)</f>
        <v/>
      </c>
      <c r="H44" s="146"/>
    </row>
    <row r="45" spans="2:9" ht="28.5" customHeight="1" x14ac:dyDescent="0.3">
      <c r="B45" s="32"/>
      <c r="C45" s="286" t="str">
        <f>Eingabe!C40</f>
        <v>Unabweisbarer Sonderbedarf (z.B. Kosten Umgangsrecht, Putz-/Pflegehilfe, Hygienebedarf, Krankheit, notw. Hausrat)</v>
      </c>
      <c r="D45" s="287"/>
      <c r="E45" s="288"/>
      <c r="F45" s="17" t="s">
        <v>5</v>
      </c>
      <c r="G45" s="82" t="str">
        <f>IF(Eingabe!G40=0,"",Eingabe!G40)</f>
        <v/>
      </c>
      <c r="H45" s="146"/>
    </row>
    <row r="46" spans="2:9" ht="14.25" customHeight="1" x14ac:dyDescent="0.3">
      <c r="B46" s="32"/>
      <c r="C46" s="286" t="str">
        <f>Eingabe!C41</f>
        <v>Anschaffung/Leihe notw. Schulbücher/Arbeitshefte/Laptop</v>
      </c>
      <c r="D46" s="287"/>
      <c r="E46" s="288"/>
      <c r="F46" s="17" t="s">
        <v>5</v>
      </c>
      <c r="G46" s="82" t="str">
        <f>IF(Eingabe!G41=0,"",Eingabe!G41)</f>
        <v/>
      </c>
      <c r="H46" s="146"/>
    </row>
    <row r="47" spans="2:9" ht="27.75" customHeight="1" x14ac:dyDescent="0.3">
      <c r="B47" s="17" t="str">
        <f>IF(Eingabe!B42="","",Eingabe!B42)</f>
        <v/>
      </c>
      <c r="C47" s="289" t="str">
        <f>Eingabe!C42</f>
        <v>Pauschale für dezentrale Warmwassererzeugung oder ein im Einzelfall abweichender Bedarf (gelbes Eingabefeld)</v>
      </c>
      <c r="D47" s="289"/>
      <c r="E47" s="289"/>
      <c r="F47" s="181" t="str">
        <f>IF(Eingabe!F42=0,"",Eingabe!F42)</f>
        <v/>
      </c>
      <c r="G47" s="182" t="str">
        <f>IF(Eingabe!G42=0,"",Eingabe!G42)</f>
        <v/>
      </c>
      <c r="H47" s="146"/>
    </row>
    <row r="48" spans="2:9" ht="2.25" customHeight="1" x14ac:dyDescent="0.25"/>
    <row r="49" spans="2:9" ht="14.25" customHeight="1" x14ac:dyDescent="0.3">
      <c r="F49" s="7"/>
      <c r="G49" s="7"/>
      <c r="H49" s="7" t="str">
        <f>Eingabe!H44</f>
        <v>Summe der Mehrbedarfe (je Person max. 1 x RB,</v>
      </c>
    </row>
    <row r="50" spans="2:9" ht="14.25" customHeight="1" x14ac:dyDescent="0.3">
      <c r="F50" s="7"/>
      <c r="G50" s="7"/>
      <c r="H50" s="7" t="str">
        <f>Eingabe!H45</f>
        <v>ggf. plus Schul-/Sonderbedarf und Warmwasser):</v>
      </c>
      <c r="I50" s="38">
        <f>Eingabe!I45</f>
        <v>0</v>
      </c>
    </row>
    <row r="51" spans="2:9" ht="3.75" customHeight="1" x14ac:dyDescent="0.3">
      <c r="F51" s="7"/>
      <c r="G51" s="7"/>
      <c r="H51" s="7"/>
      <c r="I51" s="234"/>
    </row>
    <row r="52" spans="2:9" ht="3" customHeight="1" x14ac:dyDescent="0.3">
      <c r="B52" s="233"/>
      <c r="I52" s="39"/>
    </row>
    <row r="53" spans="2:9" ht="12.75" customHeight="1" x14ac:dyDescent="0.3">
      <c r="B53" s="5" t="str">
        <f>Eingabe!B48</f>
        <v>4. Bedarfe für Unterkunft und Heizung nach § 22 SGB II</v>
      </c>
      <c r="I53" s="39"/>
    </row>
    <row r="54" spans="2:9" ht="12.75" customHeight="1" x14ac:dyDescent="0.3">
      <c r="B54" s="39" t="str">
        <f>Eingabe!B49</f>
        <v xml:space="preserve">Kosten der Unterkunft = Kaltmiete (bzw. Zinsen der Immobilienfinanzierung </v>
      </c>
      <c r="I54" s="38">
        <f>Eingabe!I49</f>
        <v>0</v>
      </c>
    </row>
    <row r="55" spans="2:9" ht="2.25" customHeight="1" x14ac:dyDescent="0.3">
      <c r="B55" s="108"/>
      <c r="I55" s="39"/>
    </row>
    <row r="56" spans="2:9" ht="13.5" customHeight="1" x14ac:dyDescent="0.3">
      <c r="B56" s="39" t="str">
        <f>Eingabe!B52</f>
        <v>Kalte Nebenkosten/Lasten sowie Heizung+Warmwasser (einschl. absehbarer Nachforderungen)</v>
      </c>
      <c r="I56" s="38">
        <f>Eingabe!I52</f>
        <v>0</v>
      </c>
    </row>
    <row r="57" spans="2:9" ht="2.25" customHeight="1" x14ac:dyDescent="0.3">
      <c r="B57" s="39"/>
      <c r="I57" s="161"/>
    </row>
    <row r="58" spans="2:9" ht="12.75" customHeight="1" x14ac:dyDescent="0.3">
      <c r="B58" s="39" t="str">
        <f>Eingabe!B54</f>
        <v>Warmwasser nicht in Nebenkosten enthalten (ja/x eintragen)</v>
      </c>
      <c r="F58" s="163" t="str">
        <f>IF(Eingabe!F54="","",Eingabe!F54)</f>
        <v/>
      </c>
      <c r="G58" s="39"/>
      <c r="I58" s="160">
        <f>Eingabe!G42</f>
        <v>0</v>
      </c>
    </row>
    <row r="59" spans="2:9" ht="14.25" customHeight="1" x14ac:dyDescent="0.3">
      <c r="B59" s="39" t="str">
        <f>Eingabe!B55</f>
        <v>Wohngeld, soweit vorhanden:</v>
      </c>
      <c r="D59" s="245">
        <f>Eingabe!D55</f>
        <v>0</v>
      </c>
      <c r="H59" s="244" t="str">
        <f>Eingabe!H55</f>
        <v xml:space="preserve"> minus Wohngeld:</v>
      </c>
      <c r="I59" s="246">
        <f>Eingabe!I55</f>
        <v>0</v>
      </c>
    </row>
    <row r="60" spans="2:9" ht="1.5" customHeight="1" x14ac:dyDescent="0.25"/>
    <row r="61" spans="2:9" ht="12.75" customHeight="1" x14ac:dyDescent="0.3">
      <c r="B61" s="5" t="str">
        <f>Eingabe!B65</f>
        <v xml:space="preserve">5.1 Absetzbeträge vom Netto-Einkommen des jeweiligen BG-Mitglieds nach § 11b Abs. 1 und 2 SGB II </v>
      </c>
    </row>
    <row r="62" spans="2:9" ht="4.5" customHeight="1" x14ac:dyDescent="0.3">
      <c r="B62" s="39"/>
    </row>
    <row r="63" spans="2:9" ht="12" customHeight="1" x14ac:dyDescent="0.25">
      <c r="B63" s="315" t="s">
        <v>142</v>
      </c>
      <c r="C63" s="316"/>
      <c r="D63" s="316"/>
      <c r="E63" s="316"/>
      <c r="F63" s="317"/>
      <c r="G63" s="42">
        <f>SUM(Hilfstabelle!E5:H5)</f>
        <v>0</v>
      </c>
      <c r="H63" s="43"/>
    </row>
    <row r="64" spans="2:9" ht="4.5" customHeight="1" x14ac:dyDescent="0.25">
      <c r="B64" s="229"/>
      <c r="C64" s="229"/>
      <c r="D64" s="229"/>
      <c r="E64" s="229"/>
      <c r="F64" s="229"/>
      <c r="G64" s="230"/>
      <c r="H64" s="43"/>
    </row>
    <row r="65" spans="2:8" ht="12" customHeight="1" x14ac:dyDescent="0.25">
      <c r="B65" s="318" t="s">
        <v>126</v>
      </c>
      <c r="C65" s="318"/>
      <c r="D65" s="318"/>
      <c r="E65" s="318"/>
      <c r="F65" s="318"/>
      <c r="G65" s="318"/>
      <c r="H65" s="8"/>
    </row>
    <row r="66" spans="2:8" ht="3.75" customHeight="1" x14ac:dyDescent="0.25">
      <c r="B66" s="228"/>
      <c r="C66" s="228"/>
      <c r="D66" s="228"/>
      <c r="E66" s="228"/>
      <c r="F66" s="228"/>
      <c r="G66" s="228"/>
      <c r="H66" s="8"/>
    </row>
    <row r="67" spans="2:8" ht="12" customHeight="1" x14ac:dyDescent="0.3">
      <c r="B67" s="5" t="str">
        <f>Eingabe!B72</f>
        <v>zu 5.1: Einzelnachweis der Absetzbeträge (alternativ zur Pauschale von 100 bzw. 250€)</v>
      </c>
      <c r="C67" s="5"/>
      <c r="D67" s="5"/>
      <c r="E67" s="5"/>
      <c r="F67" s="5"/>
      <c r="G67" s="5"/>
      <c r="H67" s="8"/>
    </row>
    <row r="68" spans="2:8" ht="4.5" customHeight="1" x14ac:dyDescent="0.25">
      <c r="B68" s="227"/>
      <c r="C68" s="227"/>
      <c r="D68" s="227"/>
      <c r="E68" s="227"/>
      <c r="F68" s="227"/>
      <c r="G68" s="227"/>
      <c r="H68" s="8"/>
    </row>
    <row r="69" spans="2:8" ht="12" customHeight="1" x14ac:dyDescent="0.25">
      <c r="B69" s="319" t="s">
        <v>98</v>
      </c>
      <c r="C69" s="319"/>
      <c r="D69" s="319"/>
      <c r="E69" s="319"/>
      <c r="F69" s="319"/>
      <c r="G69" s="92">
        <f>SUM(Hilfstabelle!E8:H8)</f>
        <v>0</v>
      </c>
      <c r="H69" s="40"/>
    </row>
    <row r="70" spans="2:8" ht="10.5" customHeight="1" x14ac:dyDescent="0.25">
      <c r="B70" s="319" t="s">
        <v>99</v>
      </c>
      <c r="C70" s="319"/>
      <c r="D70" s="319"/>
      <c r="E70" s="319"/>
      <c r="F70" s="319"/>
      <c r="G70" s="92">
        <f>SUM(Hilfstabelle!E9:H9)</f>
        <v>0</v>
      </c>
      <c r="H70" s="41"/>
    </row>
    <row r="71" spans="2:8" ht="12" customHeight="1" x14ac:dyDescent="0.25">
      <c r="B71" s="319" t="s">
        <v>100</v>
      </c>
      <c r="C71" s="319"/>
      <c r="D71" s="319"/>
      <c r="E71" s="319"/>
      <c r="F71" s="319"/>
      <c r="G71" s="42">
        <f>SUM(Hilfstabelle!E10:H10)</f>
        <v>0</v>
      </c>
      <c r="H71" s="43"/>
    </row>
    <row r="72" spans="2:8" ht="24.75" customHeight="1" x14ac:dyDescent="0.25">
      <c r="B72" s="319" t="str">
        <f>Eingabe!B76</f>
        <v>·Festbetrag 30 € je Volljährigem für Haftpflicht-, Hausrat-, Unfallversich.; bei Minderjähr. Festbetrag nur bei entspr. Versicherung (eintragen bei sonstiges)</v>
      </c>
      <c r="C72" s="319"/>
      <c r="D72" s="319"/>
      <c r="E72" s="319"/>
      <c r="F72" s="319"/>
      <c r="G72" s="42">
        <f>SUM(Hilfstabelle!E11:H11)</f>
        <v>0</v>
      </c>
      <c r="H72" s="43"/>
    </row>
    <row r="73" spans="2:8" ht="27" customHeight="1" x14ac:dyDescent="0.25">
      <c r="B73" s="319" t="str">
        <f>Eingabe!B77</f>
        <v>·Zahlung in die RIESTER-Altersvorsorge von 3% des Brutto-EK, mind. 5 €; bei 1 zulageber.Kind 1,5% des Brutto-EK; ab 2 zul.ber. Kindern nur der Mind.betr. von 5 €</v>
      </c>
      <c r="C73" s="319"/>
      <c r="D73" s="319"/>
      <c r="E73" s="319"/>
      <c r="F73" s="319"/>
      <c r="G73" s="42">
        <f>SUM(Hilfstabelle!E12:H12)</f>
        <v>0</v>
      </c>
      <c r="H73" s="43"/>
    </row>
    <row r="74" spans="2:8" ht="37.5" customHeight="1" x14ac:dyDescent="0.25">
      <c r="B74" s="319" t="str">
        <f>Eingabe!B78</f>
        <v>·Sonstige, für die Einkommenserzielung notwendige Ausgaben: .................. 
(z.B. Kosten für Berufskleidung, Werkzeug, Bewerbungen, Umzug, Wegeunfall)
Achtung: Der Arbeitsmittel-Pauschbetrag wurde Ende Juli 2016 abgeschafft!</v>
      </c>
      <c r="C74" s="319"/>
      <c r="D74" s="319"/>
      <c r="E74" s="319"/>
      <c r="F74" s="319"/>
      <c r="G74" s="42">
        <f>SUM(Hilfstabelle!E13:H13)</f>
        <v>0</v>
      </c>
      <c r="H74" s="43"/>
    </row>
    <row r="75" spans="2:8" ht="24.75" customHeight="1" x14ac:dyDescent="0.25">
      <c r="B75" s="319" t="s">
        <v>101</v>
      </c>
      <c r="C75" s="319"/>
      <c r="D75" s="319"/>
      <c r="E75" s="319"/>
      <c r="F75" s="319"/>
      <c r="G75" s="42">
        <f>SUM(Hilfstabelle!E14:H14)</f>
        <v>0</v>
      </c>
      <c r="H75" s="43"/>
    </row>
    <row r="76" spans="2:8" ht="24.75" customHeight="1" x14ac:dyDescent="0.25">
      <c r="B76" s="319" t="s">
        <v>144</v>
      </c>
      <c r="C76" s="319"/>
      <c r="D76" s="319"/>
      <c r="E76" s="319"/>
      <c r="F76" s="319"/>
      <c r="G76" s="42">
        <f>SUM(Hilfstabelle!E15:H15)</f>
        <v>0</v>
      </c>
      <c r="H76" s="43"/>
    </row>
    <row r="77" spans="2:8" ht="12.75" customHeight="1" x14ac:dyDescent="0.25">
      <c r="B77" s="319" t="s">
        <v>102</v>
      </c>
      <c r="C77" s="319"/>
      <c r="D77" s="319"/>
      <c r="E77" s="319"/>
      <c r="F77" s="319"/>
      <c r="G77" s="42">
        <f>SUM(Hilfstabelle!E16:H16)</f>
        <v>0</v>
      </c>
      <c r="H77" s="43"/>
    </row>
    <row r="78" spans="2:8" ht="11.25" customHeight="1" x14ac:dyDescent="0.25">
      <c r="B78" s="319" t="s">
        <v>103</v>
      </c>
      <c r="C78" s="319"/>
      <c r="D78" s="319"/>
      <c r="E78" s="319"/>
      <c r="F78" s="319"/>
      <c r="G78" s="42">
        <f>SUM(Hilfstabelle!E17:H17)</f>
        <v>0</v>
      </c>
      <c r="H78" s="43"/>
    </row>
    <row r="79" spans="2:8" ht="12.75" customHeight="1" x14ac:dyDescent="0.25">
      <c r="B79" s="335" t="s">
        <v>104</v>
      </c>
      <c r="C79" s="335"/>
      <c r="D79" s="335"/>
      <c r="E79" s="335"/>
      <c r="F79" s="335"/>
      <c r="G79" s="42">
        <f>SUM(Hilfstabelle!E18:H18)</f>
        <v>0</v>
      </c>
      <c r="H79" s="43"/>
    </row>
    <row r="80" spans="2:8" ht="14.25" customHeight="1" x14ac:dyDescent="0.25">
      <c r="B80" s="327" t="str">
        <f>Eingabe!B84</f>
        <v>·Sonstige, für die Einkommenserzielung notwendige Ausgaben:</v>
      </c>
      <c r="C80" s="328"/>
      <c r="D80" s="328"/>
      <c r="E80" s="328"/>
      <c r="F80" s="329"/>
      <c r="G80" s="333">
        <f>SUM(Hilfstabelle!E19:H19)</f>
        <v>0</v>
      </c>
      <c r="H80" s="43"/>
    </row>
    <row r="81" spans="1:9" ht="18" customHeight="1" x14ac:dyDescent="0.25">
      <c r="B81" s="330" t="str">
        <f>IF(Eingabe!B85="","",Eingabe!B85)</f>
        <v>(z.B. Kosten für Berufskleidung, Werkzeug, Fortbildung, Umzug,Wegeunfall, Bewerbungen)</v>
      </c>
      <c r="C81" s="331"/>
      <c r="D81" s="331"/>
      <c r="E81" s="331"/>
      <c r="F81" s="332"/>
      <c r="G81" s="334"/>
      <c r="H81" s="43"/>
    </row>
    <row r="82" spans="1:9" ht="13" x14ac:dyDescent="0.3">
      <c r="B82" s="72" t="s">
        <v>24</v>
      </c>
      <c r="G82" s="111" t="s">
        <v>7</v>
      </c>
      <c r="H82" s="111"/>
      <c r="I82" s="34">
        <f>SUM(G62:G80)</f>
        <v>0</v>
      </c>
    </row>
    <row r="83" spans="1:9" ht="10" customHeight="1" x14ac:dyDescent="0.25"/>
    <row r="84" spans="1:9" ht="12.75" customHeight="1" x14ac:dyDescent="0.3">
      <c r="B84" s="5" t="str">
        <f>Eingabe!B87</f>
        <v>5.2   Prozentualer Erwerbstätigen-Absetzbetrag nach § 11b Abs. 3 SGB II (bis 30.06.2023)</v>
      </c>
    </row>
    <row r="85" spans="1:9" ht="26.25" customHeight="1" x14ac:dyDescent="0.25">
      <c r="B85" s="6" t="s">
        <v>48</v>
      </c>
      <c r="C85" s="321" t="s">
        <v>49</v>
      </c>
      <c r="D85" s="322"/>
      <c r="E85" s="323" t="s">
        <v>51</v>
      </c>
      <c r="F85" s="324"/>
      <c r="G85" s="6" t="s">
        <v>50</v>
      </c>
      <c r="H85" s="147"/>
    </row>
    <row r="86" spans="1:9" ht="13" x14ac:dyDescent="0.3">
      <c r="A86" s="15">
        <v>1</v>
      </c>
      <c r="B86" s="17"/>
      <c r="C86" s="44" t="s">
        <v>96</v>
      </c>
      <c r="D86" s="45"/>
      <c r="E86" s="179">
        <v>0.2</v>
      </c>
      <c r="F86" s="46">
        <f>Einkommensabzug!D9+'Einkommensabzug Ziffer 2'!D9+'Einkommensabzug Ziffer 3'!D9+'Einkommensabzug Ziffer 4'!D9</f>
        <v>0</v>
      </c>
      <c r="G86" s="37">
        <f>Einkommensabzug!G9+'Einkommensabzug Ziffer 2'!G9+'Einkommensabzug Ziffer 3'!G9+'Einkommensabzug Ziffer 4'!G9</f>
        <v>0</v>
      </c>
      <c r="H86" s="148"/>
    </row>
    <row r="87" spans="1:9" ht="13" x14ac:dyDescent="0.3">
      <c r="A87" s="15">
        <v>2</v>
      </c>
      <c r="B87" s="17"/>
      <c r="C87" s="47" t="s">
        <v>95</v>
      </c>
      <c r="D87" s="48"/>
      <c r="E87" s="179">
        <v>0.1</v>
      </c>
      <c r="F87" s="50">
        <f>Einkommensabzug!D11+'Einkommensabzug Ziffer 2'!D11+'Einkommensabzug Ziffer 3'!D11+'Einkommensabzug Ziffer 4'!D11</f>
        <v>0</v>
      </c>
      <c r="G87" s="37">
        <f>Einkommensabzug!G11+'Einkommensabzug Ziffer 2'!G11+'Einkommensabzug Ziffer 3'!G11+'Einkommensabzug Ziffer 4'!G11</f>
        <v>0</v>
      </c>
      <c r="H87" s="148"/>
    </row>
    <row r="88" spans="1:9" ht="26.25" customHeight="1" x14ac:dyDescent="0.3">
      <c r="A88" s="15"/>
      <c r="B88" s="17"/>
      <c r="C88" s="325" t="s">
        <v>154</v>
      </c>
      <c r="D88" s="326"/>
      <c r="E88" s="49"/>
      <c r="F88" s="50"/>
      <c r="G88" s="37"/>
      <c r="H88" s="148"/>
    </row>
    <row r="89" spans="1:9" ht="13" x14ac:dyDescent="0.3">
      <c r="A89" s="15">
        <v>3</v>
      </c>
      <c r="B89" s="17"/>
      <c r="C89" s="47" t="s">
        <v>97</v>
      </c>
      <c r="D89" s="48"/>
      <c r="E89" s="180">
        <v>0.1</v>
      </c>
      <c r="F89" s="51">
        <f>Einkommensabzug!D13+'Einkommensabzug Ziffer 2'!D13+'Einkommensabzug Ziffer 3'!D13+'Einkommensabzug Ziffer 4'!D13</f>
        <v>0</v>
      </c>
      <c r="G89" s="37">
        <f>Einkommensabzug!G13+'Einkommensabzug Ziffer 2'!G13+'Einkommensabzug Ziffer 3'!G13+'Einkommensabzug Ziffer 4'!G13</f>
        <v>0</v>
      </c>
      <c r="H89" s="148"/>
    </row>
    <row r="90" spans="1:9" ht="13" x14ac:dyDescent="0.3">
      <c r="B90" s="72" t="s">
        <v>105</v>
      </c>
      <c r="G90" s="111" t="s">
        <v>139</v>
      </c>
      <c r="H90" s="111"/>
      <c r="I90" s="34">
        <f>SUM(G86:G89)</f>
        <v>0</v>
      </c>
    </row>
    <row r="91" spans="1:9" ht="4.5" customHeight="1" x14ac:dyDescent="0.25"/>
    <row r="92" spans="1:9" ht="6" customHeight="1" x14ac:dyDescent="0.25"/>
    <row r="93" spans="1:9" s="85" customFormat="1" ht="12.75" customHeight="1" x14ac:dyDescent="0.3">
      <c r="A93"/>
      <c r="B93" s="5" t="str">
        <f>Eingabe!B89</f>
        <v>5.3 Unterhalt an gesetzl. U-Berechtigte außerh. d. Schuldnerhaush. - §11b Abs. 2 Nr. 7 SGB II</v>
      </c>
      <c r="C93"/>
      <c r="D93"/>
      <c r="E93"/>
      <c r="F93"/>
      <c r="G93"/>
      <c r="H93"/>
      <c r="I93" s="38">
        <f>Eingabe!I89</f>
        <v>0</v>
      </c>
    </row>
    <row r="94" spans="1:9" ht="13" x14ac:dyDescent="0.3">
      <c r="B94" s="71" t="str">
        <f>Eingabe!B90</f>
        <v>(in tatsächlich erbrachter Höhe entsprechend Unterhaltstitel)</v>
      </c>
    </row>
    <row r="95" spans="1:9" ht="7.5" customHeight="1" x14ac:dyDescent="0.25">
      <c r="B95" s="141"/>
      <c r="C95" s="141"/>
      <c r="D95" s="141"/>
      <c r="E95" s="141"/>
      <c r="F95" s="141"/>
      <c r="G95" s="141"/>
      <c r="H95" s="141"/>
      <c r="I95" s="141"/>
    </row>
    <row r="96" spans="1:9" ht="12.75" customHeight="1" x14ac:dyDescent="0.3">
      <c r="B96" s="213" t="str">
        <f>Eingabe!B92</f>
        <v>5.4 Bei Grundrente Berechnung d. Absetzungsbetrags nach §§11b Abs. 2a SGB II iVm §82a SGB XII</v>
      </c>
      <c r="C96" s="141"/>
      <c r="D96" s="141"/>
      <c r="E96" s="141"/>
      <c r="F96" s="141"/>
      <c r="G96" s="141"/>
      <c r="H96" s="141"/>
      <c r="I96" s="38">
        <f>SUM(Eingabe!F99:I99)</f>
        <v>0</v>
      </c>
    </row>
    <row r="97" spans="1:9" x14ac:dyDescent="0.25">
      <c r="B97" s="141"/>
      <c r="C97" s="141"/>
      <c r="D97" s="141"/>
      <c r="E97" s="141"/>
      <c r="F97" s="141"/>
      <c r="G97" s="141"/>
      <c r="H97" s="141"/>
      <c r="I97" s="141"/>
    </row>
    <row r="98" spans="1:9" ht="15.5" x14ac:dyDescent="0.35">
      <c r="B98" s="109" t="s">
        <v>197</v>
      </c>
      <c r="C98" s="52"/>
      <c r="D98" s="52"/>
      <c r="E98" s="52"/>
      <c r="F98" s="52"/>
      <c r="G98" s="110" t="s">
        <v>9</v>
      </c>
      <c r="H98" s="110"/>
      <c r="I98" s="53">
        <f>SUM(I16:I96)</f>
        <v>0</v>
      </c>
    </row>
    <row r="99" spans="1:9" ht="15.5" x14ac:dyDescent="0.35">
      <c r="B99" s="5"/>
      <c r="C99" s="251"/>
      <c r="D99" s="251"/>
      <c r="E99" s="251"/>
      <c r="F99" s="251"/>
      <c r="G99" s="7"/>
      <c r="H99" s="7"/>
      <c r="I99" s="252"/>
    </row>
    <row r="100" spans="1:9" ht="15.75" customHeight="1" x14ac:dyDescent="0.25">
      <c r="B100" s="323" t="s">
        <v>202</v>
      </c>
      <c r="C100" s="336"/>
      <c r="D100" s="336"/>
      <c r="E100" s="336"/>
      <c r="F100" s="336"/>
      <c r="G100" s="336"/>
      <c r="H100" s="336"/>
      <c r="I100" s="324"/>
    </row>
    <row r="101" spans="1:9" ht="9.75" customHeight="1" x14ac:dyDescent="0.25">
      <c r="B101" s="337"/>
      <c r="C101" s="338"/>
      <c r="D101" s="338"/>
      <c r="E101" s="338"/>
      <c r="F101" s="338"/>
      <c r="G101" s="338"/>
      <c r="H101" s="338"/>
      <c r="I101" s="339"/>
    </row>
    <row r="105" spans="1:9" ht="14" x14ac:dyDescent="0.3">
      <c r="A105" s="85"/>
      <c r="B105" s="232" t="s">
        <v>10</v>
      </c>
      <c r="C105" s="231">
        <f ca="1">TODAY()</f>
        <v>44929</v>
      </c>
      <c r="D105" s="9"/>
      <c r="E105" s="232" t="s">
        <v>11</v>
      </c>
      <c r="F105" s="320"/>
      <c r="G105" s="320"/>
      <c r="H105" s="320"/>
      <c r="I105" s="320"/>
    </row>
    <row r="106" spans="1:9" x14ac:dyDescent="0.25">
      <c r="B106" s="107" t="str">
        <f>Eingabe!B103</f>
        <v>(c) Stefan Freeman, Esslingen; Prof. Dr. iur. Dieter Zimmermann, EH Darmstadt</v>
      </c>
      <c r="I106" s="203" t="str">
        <f>Eingabe!I103</f>
        <v>2023_v30.12.2022</v>
      </c>
    </row>
  </sheetData>
  <sheetProtection algorithmName="SHA-512" hashValue="F1YJ1EhqDw2B5L7jP3EZS6lKSANUtmWqgxhrwyN2FKGDnG8p6cu3TOBxe2Ri67frXZ78mzFsxaRpBUrrckuPYQ==" saltValue="d2h2RIAc8pxLEf3Udyhhcg==" spinCount="100000" sheet="1" selectLockedCells="1"/>
  <mergeCells count="41">
    <mergeCell ref="B40:B41"/>
    <mergeCell ref="C40:E40"/>
    <mergeCell ref="C39:E39"/>
    <mergeCell ref="C42:E42"/>
    <mergeCell ref="F40:F41"/>
    <mergeCell ref="D3:I3"/>
    <mergeCell ref="D4:I4"/>
    <mergeCell ref="B3:C6"/>
    <mergeCell ref="D5:I5"/>
    <mergeCell ref="D6:I6"/>
    <mergeCell ref="C47:E47"/>
    <mergeCell ref="F11:I11"/>
    <mergeCell ref="C37:E37"/>
    <mergeCell ref="C38:E38"/>
    <mergeCell ref="G40:G41"/>
    <mergeCell ref="C44:E44"/>
    <mergeCell ref="C46:E46"/>
    <mergeCell ref="C45:E45"/>
    <mergeCell ref="C11:D11"/>
    <mergeCell ref="C43:E43"/>
    <mergeCell ref="F105:I105"/>
    <mergeCell ref="C85:D85"/>
    <mergeCell ref="E85:F85"/>
    <mergeCell ref="C88:D88"/>
    <mergeCell ref="B78:F78"/>
    <mergeCell ref="B80:F80"/>
    <mergeCell ref="B81:F81"/>
    <mergeCell ref="G80:G81"/>
    <mergeCell ref="B79:F79"/>
    <mergeCell ref="B100:I101"/>
    <mergeCell ref="B63:F63"/>
    <mergeCell ref="B65:G65"/>
    <mergeCell ref="B77:F77"/>
    <mergeCell ref="B73:F73"/>
    <mergeCell ref="B74:F74"/>
    <mergeCell ref="B76:F76"/>
    <mergeCell ref="B72:F72"/>
    <mergeCell ref="B69:F69"/>
    <mergeCell ref="B75:F75"/>
    <mergeCell ref="B70:F70"/>
    <mergeCell ref="B71:F71"/>
  </mergeCells>
  <phoneticPr fontId="0" type="noConversion"/>
  <pageMargins left="0.39370078740157483" right="0.19685039370078741" top="0.19685039370078741" bottom="0.19685039370078741" header="0.51181102362204722" footer="0.51181102362204722"/>
  <pageSetup paperSize="9" orientation="portrait" horizontalDpi="360" verticalDpi="360" r:id="rId1"/>
  <headerFooter alignWithMargins="0"/>
  <rowBreaks count="1" manualBreakCount="1">
    <brk id="59" max="16383" man="1"/>
  </rowBreaks>
  <ignoredErrors>
    <ignoredError sqref="C31:C33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7"/>
  <sheetViews>
    <sheetView workbookViewId="0">
      <selection activeCell="B1" sqref="B1"/>
    </sheetView>
  </sheetViews>
  <sheetFormatPr baseColWidth="10" defaultRowHeight="12.5" x14ac:dyDescent="0.25"/>
  <cols>
    <col min="1" max="1" width="3.26953125" customWidth="1"/>
    <col min="3" max="3" width="12.7265625" customWidth="1"/>
    <col min="5" max="5" width="10.81640625" customWidth="1"/>
    <col min="6" max="6" width="13.7265625" customWidth="1"/>
    <col min="7" max="7" width="10.7265625" customWidth="1"/>
    <col min="8" max="8" width="9.54296875" customWidth="1"/>
    <col min="9" max="9" width="13.453125" customWidth="1"/>
  </cols>
  <sheetData>
    <row r="1" spans="1:8" ht="13" x14ac:dyDescent="0.3">
      <c r="B1" s="20" t="s">
        <v>70</v>
      </c>
    </row>
    <row r="3" spans="1:8" ht="13" x14ac:dyDescent="0.3">
      <c r="B3" s="18" t="s">
        <v>40</v>
      </c>
    </row>
    <row r="5" spans="1:8" x14ac:dyDescent="0.25">
      <c r="C5" s="22" t="s">
        <v>17</v>
      </c>
      <c r="D5" s="24">
        <f>IF(Eingabe!F61&gt;100,Eingabe!F61,0)</f>
        <v>0</v>
      </c>
      <c r="E5" t="s">
        <v>44</v>
      </c>
    </row>
    <row r="6" spans="1:8" x14ac:dyDescent="0.25">
      <c r="C6" s="22"/>
      <c r="D6" s="24"/>
    </row>
    <row r="7" spans="1:8" x14ac:dyDescent="0.25">
      <c r="C7" s="22" t="s">
        <v>42</v>
      </c>
      <c r="D7" s="24">
        <f>IF(D5=0,0,IF(Eingabe!F61&gt;=100,100,Eingabe!F61))</f>
        <v>0</v>
      </c>
      <c r="F7" t="s">
        <v>43</v>
      </c>
    </row>
    <row r="9" spans="1:8" x14ac:dyDescent="0.25">
      <c r="A9" s="140"/>
      <c r="C9" s="140" t="s">
        <v>64</v>
      </c>
      <c r="D9" s="27">
        <f>IF(D5=0,0,IF(Eingabe!F61&gt;=1000,1000-100,Eingabe!F61-100))</f>
        <v>0</v>
      </c>
      <c r="F9" t="s">
        <v>39</v>
      </c>
      <c r="G9" s="27">
        <f>IF(Eingabe!F61&gt;100,D9*0.2,0)</f>
        <v>0</v>
      </c>
      <c r="H9" s="27"/>
    </row>
    <row r="10" spans="1:8" ht="13" x14ac:dyDescent="0.3">
      <c r="A10" s="142" t="s">
        <v>68</v>
      </c>
      <c r="B10" s="141"/>
      <c r="C10" s="141"/>
    </row>
    <row r="11" spans="1:8" x14ac:dyDescent="0.25">
      <c r="A11" s="141"/>
      <c r="C11" s="140" t="s">
        <v>65</v>
      </c>
      <c r="D11" s="27">
        <f>IF(AND(SUM(Eingabe!D14:'Eingabe'!D31)&gt;0,MIN(Eingabe!D14:D21)&lt;18),0,IF(Eingabe!F61&lt;=1000,0,IF(Eingabe!F61&gt;1000,IF(Eingabe!F61&lt;1200.01,Eingabe!F61-1000,200))))</f>
        <v>0</v>
      </c>
      <c r="F11" t="s">
        <v>38</v>
      </c>
      <c r="G11" s="27">
        <f>IF(Eingabe!F61&gt;100,D11*0.1,0)</f>
        <v>0</v>
      </c>
      <c r="H11" s="27"/>
    </row>
    <row r="12" spans="1:8" ht="13" x14ac:dyDescent="0.3">
      <c r="A12" s="142" t="s">
        <v>67</v>
      </c>
      <c r="B12" s="141"/>
      <c r="C12" s="141"/>
    </row>
    <row r="13" spans="1:8" x14ac:dyDescent="0.25">
      <c r="A13" s="141"/>
      <c r="C13" s="140" t="s">
        <v>66</v>
      </c>
      <c r="D13" s="27">
        <f>IF(AND(SUM(Eingabe!D14:'Eingabe'!D31)&gt;0,MIN(Eingabe!D14:D21)&lt;18),IF(Eingabe!F61&lt;=1000,0,IF(Eingabe!F61&gt;1000,IF(Eingabe!F61&lt;1500.01,Eingabe!F61-1000,500))),0)</f>
        <v>0</v>
      </c>
      <c r="F13" t="s">
        <v>38</v>
      </c>
      <c r="G13" s="27">
        <f>IF(Eingabe!F61&gt;100,D13*0.1,0)</f>
        <v>0</v>
      </c>
      <c r="H13" s="27"/>
    </row>
    <row r="15" spans="1:8" ht="13" x14ac:dyDescent="0.3">
      <c r="C15" s="22" t="s">
        <v>37</v>
      </c>
      <c r="D15" s="27">
        <f>D13+D11+D9+D7</f>
        <v>0</v>
      </c>
      <c r="F15" s="19" t="s">
        <v>16</v>
      </c>
      <c r="G15" s="28">
        <f>IF(G13+G11+G9=0,0,G13+G11+G9)</f>
        <v>0</v>
      </c>
    </row>
    <row r="17" spans="1:9" x14ac:dyDescent="0.25">
      <c r="B17" s="85" t="s">
        <v>45</v>
      </c>
    </row>
    <row r="18" spans="1:9" x14ac:dyDescent="0.25">
      <c r="B18" t="s">
        <v>46</v>
      </c>
    </row>
    <row r="19" spans="1:9" x14ac:dyDescent="0.25">
      <c r="B19" t="s">
        <v>47</v>
      </c>
    </row>
    <row r="21" spans="1:9" x14ac:dyDescent="0.25">
      <c r="A21" s="10"/>
      <c r="B21" t="str">
        <f>Eingabe!B103</f>
        <v>(c) Stefan Freeman, Esslingen; Prof. Dr. iur. Dieter Zimmermann, EH Darmstadt</v>
      </c>
      <c r="C21" s="22"/>
      <c r="G21" t="str">
        <f>Eingabe!I103</f>
        <v>2023_v30.12.2022</v>
      </c>
    </row>
    <row r="22" spans="1:9" x14ac:dyDescent="0.25">
      <c r="C22" s="22"/>
      <c r="D22" s="27"/>
    </row>
    <row r="23" spans="1:9" x14ac:dyDescent="0.25">
      <c r="C23" s="22"/>
    </row>
    <row r="24" spans="1:9" x14ac:dyDescent="0.25">
      <c r="C24" s="91"/>
      <c r="D24" s="24"/>
    </row>
    <row r="25" spans="1:9" x14ac:dyDescent="0.25">
      <c r="C25" s="22"/>
    </row>
    <row r="26" spans="1:9" x14ac:dyDescent="0.25">
      <c r="C26" s="23"/>
      <c r="D26" s="24"/>
    </row>
    <row r="27" spans="1:9" x14ac:dyDescent="0.25">
      <c r="C27" s="22"/>
    </row>
    <row r="28" spans="1:9" x14ac:dyDescent="0.25">
      <c r="C28" s="22"/>
      <c r="E28" s="24"/>
    </row>
    <row r="29" spans="1:9" ht="13" x14ac:dyDescent="0.3">
      <c r="C29" s="23"/>
      <c r="D29" s="25"/>
      <c r="E29" s="21"/>
      <c r="F29" s="23"/>
      <c r="H29" s="26"/>
      <c r="I29" s="18"/>
    </row>
    <row r="30" spans="1:9" x14ac:dyDescent="0.25">
      <c r="C30" s="22"/>
      <c r="E30" s="24"/>
    </row>
    <row r="32" spans="1:9" x14ac:dyDescent="0.25">
      <c r="B32" s="56"/>
    </row>
    <row r="34" spans="2:10" x14ac:dyDescent="0.25">
      <c r="C34" s="22"/>
      <c r="D34" s="24"/>
    </row>
    <row r="36" spans="2:10" x14ac:dyDescent="0.25">
      <c r="D36" s="27"/>
      <c r="F36" s="26"/>
      <c r="G36" s="25"/>
      <c r="H36" s="27"/>
      <c r="J36" s="27"/>
    </row>
    <row r="38" spans="2:10" x14ac:dyDescent="0.25">
      <c r="C38" s="22"/>
      <c r="D38" s="27"/>
      <c r="F38" s="26"/>
      <c r="G38" s="25"/>
      <c r="H38" s="27"/>
      <c r="J38" s="27"/>
    </row>
    <row r="40" spans="2:10" x14ac:dyDescent="0.25">
      <c r="C40" s="22"/>
      <c r="D40" s="27"/>
      <c r="F40" s="26"/>
      <c r="G40" s="25"/>
      <c r="H40" s="27"/>
      <c r="J40" s="27"/>
    </row>
    <row r="42" spans="2:10" ht="13" x14ac:dyDescent="0.3">
      <c r="C42" s="22"/>
      <c r="D42" s="27"/>
      <c r="I42" s="19"/>
      <c r="J42" s="28"/>
    </row>
    <row r="44" spans="2:10" ht="14" x14ac:dyDescent="0.3">
      <c r="B44" s="2"/>
    </row>
    <row r="47" spans="2:10" x14ac:dyDescent="0.25">
      <c r="B47" s="10"/>
    </row>
  </sheetData>
  <sheetProtection algorithmName="SHA-512" hashValue="TdYHn7pqWRquubWomzj/VWoSHz463BDBVY0q+mwfvhOzp30xjPRwc3XqSztFwYQSR5LPbCx6NiKLCcMwRd27Hg==" saltValue="qP92JYPjJq5LUTEB4jww/Q==" spinCount="100000" sheet="1" selectLockedCells="1"/>
  <phoneticPr fontId="0" type="noConversion"/>
  <pageMargins left="0.39370078740157483" right="0.39370078740157483" top="0.98425196850393704" bottom="0.98425196850393704" header="0.51181102362204722" footer="0.51181102362204722"/>
  <pageSetup paperSize="9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7"/>
  <sheetViews>
    <sheetView workbookViewId="0">
      <selection activeCell="B1" sqref="B1"/>
    </sheetView>
  </sheetViews>
  <sheetFormatPr baseColWidth="10" defaultRowHeight="12.5" x14ac:dyDescent="0.25"/>
  <cols>
    <col min="1" max="1" width="3.453125" customWidth="1"/>
    <col min="2" max="2" width="10.81640625" customWidth="1"/>
    <col min="3" max="3" width="12.1796875" customWidth="1"/>
    <col min="4" max="4" width="11.54296875" customWidth="1"/>
    <col min="7" max="7" width="12.81640625" customWidth="1"/>
  </cols>
  <sheetData>
    <row r="1" spans="1:8" ht="13" x14ac:dyDescent="0.3">
      <c r="B1" s="20" t="s">
        <v>69</v>
      </c>
    </row>
    <row r="3" spans="1:8" ht="13" x14ac:dyDescent="0.3">
      <c r="B3" s="18" t="s">
        <v>40</v>
      </c>
    </row>
    <row r="5" spans="1:8" x14ac:dyDescent="0.25">
      <c r="C5" s="22" t="s">
        <v>17</v>
      </c>
      <c r="D5" s="24">
        <f>IF(Eingabe!G61&gt;100,Eingabe!G61,0)</f>
        <v>0</v>
      </c>
      <c r="E5" t="s">
        <v>41</v>
      </c>
    </row>
    <row r="6" spans="1:8" x14ac:dyDescent="0.25">
      <c r="C6" s="22"/>
      <c r="D6" s="24"/>
    </row>
    <row r="7" spans="1:8" x14ac:dyDescent="0.25">
      <c r="C7" s="22" t="s">
        <v>42</v>
      </c>
      <c r="D7" s="24">
        <f>IF(D5=0,0,IF(Eingabe!G61&gt;=100,100,Eingabe!G61))</f>
        <v>0</v>
      </c>
    </row>
    <row r="9" spans="1:8" x14ac:dyDescent="0.25">
      <c r="A9" s="140"/>
      <c r="C9" s="140" t="s">
        <v>64</v>
      </c>
      <c r="D9" s="27">
        <f>IF(D5=0,0,IF(Eingabe!G61&gt;=1000,1000-100,Eingabe!G61-100))</f>
        <v>0</v>
      </c>
      <c r="F9" t="s">
        <v>39</v>
      </c>
      <c r="G9" s="27">
        <f>IF(Eingabe!G61&gt;100,D9*0.2,0)</f>
        <v>0</v>
      </c>
      <c r="H9" s="27"/>
    </row>
    <row r="10" spans="1:8" ht="13" x14ac:dyDescent="0.3">
      <c r="A10" s="142" t="s">
        <v>68</v>
      </c>
      <c r="B10" s="141"/>
      <c r="C10" s="141"/>
    </row>
    <row r="11" spans="1:8" x14ac:dyDescent="0.25">
      <c r="A11" s="141"/>
      <c r="C11" s="140" t="s">
        <v>65</v>
      </c>
      <c r="D11" s="27">
        <f>IF(AND(SUM(Eingabe!D14:'Eingabe'!D31)&gt;0,MIN(Eingabe!D14:D21)&lt;18),0,IF(Eingabe!G61&lt;=1000,0,IF(Eingabe!G61&gt;1000,IF(Eingabe!G61&lt;1200.01,Eingabe!G61-1000,200))))</f>
        <v>0</v>
      </c>
      <c r="F11" t="s">
        <v>38</v>
      </c>
      <c r="G11" s="27">
        <f>IF(Eingabe!G61&gt;100,D11*0.1,0)</f>
        <v>0</v>
      </c>
      <c r="H11" s="27"/>
    </row>
    <row r="12" spans="1:8" ht="13" x14ac:dyDescent="0.3">
      <c r="A12" s="142" t="s">
        <v>67</v>
      </c>
      <c r="B12" s="141"/>
      <c r="C12" s="141"/>
    </row>
    <row r="13" spans="1:8" x14ac:dyDescent="0.25">
      <c r="A13" s="141"/>
      <c r="C13" s="140" t="s">
        <v>66</v>
      </c>
      <c r="D13" s="27">
        <f>IF(AND(SUM(Eingabe!D14:'Eingabe'!D31)&gt;0,MIN(Eingabe!D14:D21)&lt;18),IF(Eingabe!G61&lt;=1000,0,IF(Eingabe!G61&gt;1000,IF(Eingabe!G61&lt;1500.01,Eingabe!G61-1000,500))),0)</f>
        <v>0</v>
      </c>
      <c r="F13" t="s">
        <v>38</v>
      </c>
      <c r="G13" s="27">
        <f>IF(Eingabe!G61&gt;100,D13*0.1,0)</f>
        <v>0</v>
      </c>
      <c r="H13" s="27"/>
    </row>
    <row r="15" spans="1:8" ht="13" x14ac:dyDescent="0.3">
      <c r="C15" s="22" t="s">
        <v>37</v>
      </c>
      <c r="D15" s="27">
        <f>D13+D11+D9+D7</f>
        <v>0</v>
      </c>
      <c r="F15" s="19" t="s">
        <v>16</v>
      </c>
      <c r="G15" s="28">
        <f>IF(G13+G11+G9=0,0,G13+G11+G9)</f>
        <v>0</v>
      </c>
    </row>
    <row r="17" spans="1:9" x14ac:dyDescent="0.25">
      <c r="B17" s="85" t="s">
        <v>45</v>
      </c>
    </row>
    <row r="18" spans="1:9" x14ac:dyDescent="0.25">
      <c r="B18" t="s">
        <v>46</v>
      </c>
    </row>
    <row r="19" spans="1:9" x14ac:dyDescent="0.25">
      <c r="B19" t="s">
        <v>47</v>
      </c>
    </row>
    <row r="21" spans="1:9" x14ac:dyDescent="0.25">
      <c r="A21" s="10"/>
      <c r="B21" t="str">
        <f>Eingabe!B103</f>
        <v>(c) Stefan Freeman, Esslingen; Prof. Dr. iur. Dieter Zimmermann, EH Darmstadt</v>
      </c>
      <c r="C21" s="22"/>
      <c r="G21" t="str">
        <f>Eingabe!I103</f>
        <v>2023_v30.12.2022</v>
      </c>
    </row>
    <row r="22" spans="1:9" x14ac:dyDescent="0.25">
      <c r="C22" s="22"/>
      <c r="D22" s="27"/>
    </row>
    <row r="23" spans="1:9" x14ac:dyDescent="0.25">
      <c r="C23" s="22"/>
    </row>
    <row r="24" spans="1:9" x14ac:dyDescent="0.25">
      <c r="C24" s="22"/>
      <c r="D24" s="24"/>
    </row>
    <row r="25" spans="1:9" x14ac:dyDescent="0.25">
      <c r="C25" s="22"/>
    </row>
    <row r="26" spans="1:9" x14ac:dyDescent="0.25">
      <c r="C26" s="23"/>
      <c r="D26" s="24"/>
    </row>
    <row r="27" spans="1:9" x14ac:dyDescent="0.25">
      <c r="C27" s="22"/>
    </row>
    <row r="28" spans="1:9" x14ac:dyDescent="0.25">
      <c r="C28" s="22"/>
      <c r="E28" s="24"/>
    </row>
    <row r="29" spans="1:9" ht="13" x14ac:dyDescent="0.3">
      <c r="C29" s="23"/>
      <c r="D29" s="25"/>
      <c r="E29" s="21"/>
      <c r="F29" s="23"/>
      <c r="H29" s="26"/>
      <c r="I29" s="18"/>
    </row>
    <row r="30" spans="1:9" x14ac:dyDescent="0.25">
      <c r="C30" s="22"/>
      <c r="E30" s="24"/>
    </row>
    <row r="32" spans="1:9" x14ac:dyDescent="0.25">
      <c r="B32" s="56"/>
    </row>
    <row r="34" spans="2:10" x14ac:dyDescent="0.25">
      <c r="C34" s="22"/>
      <c r="D34" s="24"/>
    </row>
    <row r="36" spans="2:10" x14ac:dyDescent="0.25">
      <c r="D36" s="27"/>
      <c r="F36" s="26"/>
      <c r="G36" s="25"/>
      <c r="H36" s="27"/>
      <c r="J36" s="27"/>
    </row>
    <row r="37" spans="2:10" ht="13" x14ac:dyDescent="0.3">
      <c r="B37" s="86"/>
    </row>
    <row r="38" spans="2:10" x14ac:dyDescent="0.25">
      <c r="C38" s="22"/>
      <c r="D38" s="27"/>
      <c r="F38" s="26"/>
      <c r="G38" s="25"/>
      <c r="H38" s="27"/>
      <c r="J38" s="27"/>
    </row>
    <row r="39" spans="2:10" ht="13" x14ac:dyDescent="0.3">
      <c r="B39" s="86"/>
    </row>
    <row r="40" spans="2:10" x14ac:dyDescent="0.25">
      <c r="C40" s="22"/>
      <c r="D40" s="27"/>
      <c r="F40" s="26"/>
      <c r="G40" s="25"/>
      <c r="H40" s="27"/>
      <c r="J40" s="27"/>
    </row>
    <row r="42" spans="2:10" ht="13" x14ac:dyDescent="0.3">
      <c r="C42" s="22"/>
      <c r="D42" s="27"/>
      <c r="I42" s="19"/>
      <c r="J42" s="28"/>
    </row>
    <row r="44" spans="2:10" x14ac:dyDescent="0.25">
      <c r="B44" s="85"/>
    </row>
    <row r="47" spans="2:10" x14ac:dyDescent="0.25">
      <c r="B47" s="10"/>
    </row>
  </sheetData>
  <sheetProtection password="DAC9" sheet="1" objects="1" scenarios="1" selectLockedCells="1"/>
  <phoneticPr fontId="0" type="noConversion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  <rowBreaks count="1" manualBreakCount="1">
    <brk id="4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7"/>
  <sheetViews>
    <sheetView workbookViewId="0">
      <selection activeCell="B1" sqref="B1"/>
    </sheetView>
  </sheetViews>
  <sheetFormatPr baseColWidth="10" defaultRowHeight="12.5" x14ac:dyDescent="0.25"/>
  <cols>
    <col min="1" max="1" width="3.26953125" customWidth="1"/>
  </cols>
  <sheetData>
    <row r="1" spans="1:8" ht="13" x14ac:dyDescent="0.3">
      <c r="B1" s="20" t="s">
        <v>71</v>
      </c>
    </row>
    <row r="3" spans="1:8" ht="13" x14ac:dyDescent="0.3">
      <c r="B3" s="18" t="s">
        <v>40</v>
      </c>
    </row>
    <row r="5" spans="1:8" x14ac:dyDescent="0.25">
      <c r="C5" s="22" t="s">
        <v>17</v>
      </c>
      <c r="D5" s="24">
        <f>IF(Eingabe!H61&gt;100,Eingabe!H61,0)</f>
        <v>0</v>
      </c>
      <c r="E5" t="s">
        <v>41</v>
      </c>
    </row>
    <row r="6" spans="1:8" x14ac:dyDescent="0.25">
      <c r="C6" s="22"/>
      <c r="D6" s="24"/>
    </row>
    <row r="7" spans="1:8" x14ac:dyDescent="0.25">
      <c r="C7" s="22" t="s">
        <v>42</v>
      </c>
      <c r="D7" s="24">
        <f>IF(D5=0,0,IF(Eingabe!H61&gt;=100,100,Eingabe!H61))</f>
        <v>0</v>
      </c>
    </row>
    <row r="9" spans="1:8" x14ac:dyDescent="0.25">
      <c r="A9" s="140"/>
      <c r="C9" s="140" t="s">
        <v>64</v>
      </c>
      <c r="D9" s="27">
        <f>IF(D5=0,0,IF(Eingabe!H61&gt;=1000,1000-100,Eingabe!H61-100))</f>
        <v>0</v>
      </c>
      <c r="F9" t="s">
        <v>39</v>
      </c>
      <c r="G9" s="27">
        <f>IF(Eingabe!H61&gt;100,D9*0.2,0)</f>
        <v>0</v>
      </c>
      <c r="H9" s="27"/>
    </row>
    <row r="10" spans="1:8" ht="13" x14ac:dyDescent="0.3">
      <c r="A10" s="142" t="s">
        <v>68</v>
      </c>
      <c r="B10" s="141"/>
      <c r="C10" s="141"/>
    </row>
    <row r="11" spans="1:8" x14ac:dyDescent="0.25">
      <c r="A11" s="141"/>
      <c r="C11" s="140" t="s">
        <v>65</v>
      </c>
      <c r="D11" s="27">
        <f>IF(AND(SUM(Eingabe!D14:'Eingabe'!D31)&gt;0,MIN(Eingabe!D14:D21)&lt;18),0,IF(Eingabe!H61&lt;=1000,0,IF(Eingabe!H61&gt;1000,IF(Eingabe!H61&lt;1200.01,Eingabe!H61-1000,200))))</f>
        <v>0</v>
      </c>
      <c r="F11" t="s">
        <v>38</v>
      </c>
      <c r="G11" s="27">
        <f>IF(Eingabe!H61&gt;100,D11*0.1,0)</f>
        <v>0</v>
      </c>
      <c r="H11" s="27"/>
    </row>
    <row r="12" spans="1:8" ht="13" x14ac:dyDescent="0.3">
      <c r="A12" s="142" t="s">
        <v>67</v>
      </c>
      <c r="B12" s="141"/>
      <c r="C12" s="141"/>
    </row>
    <row r="13" spans="1:8" x14ac:dyDescent="0.25">
      <c r="A13" s="141"/>
      <c r="C13" s="140" t="s">
        <v>66</v>
      </c>
      <c r="D13" s="27">
        <f>IF(AND(SUM(Eingabe!D14:'Eingabe'!D31)&gt;0,MIN(Eingabe!D14:D21)&lt;18),IF(Eingabe!H61&lt;=1000,0,IF(Eingabe!H61&gt;1000,IF(Eingabe!H61&lt;1500.01,Eingabe!H61-1000,500))),0)</f>
        <v>0</v>
      </c>
      <c r="F13" t="s">
        <v>38</v>
      </c>
      <c r="G13" s="27">
        <f>IF(Eingabe!H61&gt;100,D13*0.1,0)</f>
        <v>0</v>
      </c>
      <c r="H13" s="27"/>
    </row>
    <row r="15" spans="1:8" ht="13" x14ac:dyDescent="0.3">
      <c r="C15" s="22" t="s">
        <v>37</v>
      </c>
      <c r="D15" s="27">
        <f>D13+D11+D9+D7</f>
        <v>0</v>
      </c>
      <c r="F15" s="19" t="s">
        <v>16</v>
      </c>
      <c r="G15" s="28">
        <f>IF(G13+G11+G9=0,0,G13+G11+G9)</f>
        <v>0</v>
      </c>
    </row>
    <row r="17" spans="1:9" x14ac:dyDescent="0.25">
      <c r="B17" s="85" t="s">
        <v>45</v>
      </c>
    </row>
    <row r="18" spans="1:9" x14ac:dyDescent="0.25">
      <c r="B18" t="s">
        <v>46</v>
      </c>
    </row>
    <row r="19" spans="1:9" x14ac:dyDescent="0.25">
      <c r="B19" t="s">
        <v>47</v>
      </c>
    </row>
    <row r="21" spans="1:9" x14ac:dyDescent="0.25">
      <c r="A21" s="10"/>
      <c r="B21" t="str">
        <f>Eingabe!B103</f>
        <v>(c) Stefan Freeman, Esslingen; Prof. Dr. iur. Dieter Zimmermann, EH Darmstadt</v>
      </c>
      <c r="C21" s="22"/>
      <c r="G21" t="str">
        <f>Eingabe!I103</f>
        <v>2023_v30.12.2022</v>
      </c>
    </row>
    <row r="22" spans="1:9" x14ac:dyDescent="0.25">
      <c r="C22" s="22"/>
      <c r="D22" s="27"/>
    </row>
    <row r="23" spans="1:9" x14ac:dyDescent="0.25">
      <c r="C23" s="22"/>
    </row>
    <row r="24" spans="1:9" x14ac:dyDescent="0.25">
      <c r="C24" s="22"/>
      <c r="D24" s="24"/>
    </row>
    <row r="26" spans="1:9" x14ac:dyDescent="0.25">
      <c r="C26" s="23"/>
      <c r="D26" s="24"/>
    </row>
    <row r="27" spans="1:9" x14ac:dyDescent="0.25">
      <c r="C27" s="22"/>
    </row>
    <row r="28" spans="1:9" x14ac:dyDescent="0.25">
      <c r="C28" s="22"/>
      <c r="E28" s="24"/>
    </row>
    <row r="29" spans="1:9" ht="13" x14ac:dyDescent="0.3">
      <c r="C29" s="23"/>
      <c r="D29" s="25"/>
      <c r="E29" s="21"/>
      <c r="F29" s="23"/>
      <c r="H29" s="26"/>
      <c r="I29" s="18"/>
    </row>
    <row r="30" spans="1:9" x14ac:dyDescent="0.25">
      <c r="C30" s="22"/>
      <c r="E30" s="24"/>
    </row>
    <row r="32" spans="1:9" x14ac:dyDescent="0.25">
      <c r="B32" s="56"/>
    </row>
    <row r="34" spans="2:10" x14ac:dyDescent="0.25">
      <c r="C34" s="22"/>
      <c r="D34" s="24"/>
    </row>
    <row r="36" spans="2:10" x14ac:dyDescent="0.25">
      <c r="D36" s="27"/>
      <c r="F36" s="26"/>
      <c r="G36" s="25"/>
      <c r="H36" s="27"/>
      <c r="J36" s="27"/>
    </row>
    <row r="38" spans="2:10" x14ac:dyDescent="0.25">
      <c r="C38" s="22"/>
      <c r="D38" s="27"/>
      <c r="F38" s="26"/>
      <c r="G38" s="25"/>
      <c r="H38" s="27"/>
      <c r="J38" s="27"/>
    </row>
    <row r="40" spans="2:10" x14ac:dyDescent="0.25">
      <c r="C40" s="22"/>
      <c r="D40" s="27"/>
      <c r="F40" s="26"/>
      <c r="G40" s="25"/>
      <c r="H40" s="27"/>
      <c r="J40" s="27"/>
    </row>
    <row r="42" spans="2:10" ht="13" x14ac:dyDescent="0.3">
      <c r="C42" s="22"/>
      <c r="D42" s="27"/>
      <c r="I42" s="19"/>
      <c r="J42" s="28"/>
    </row>
    <row r="44" spans="2:10" ht="14" x14ac:dyDescent="0.3">
      <c r="B44" s="2"/>
    </row>
    <row r="47" spans="2:10" x14ac:dyDescent="0.25">
      <c r="B47" s="10"/>
    </row>
  </sheetData>
  <sheetProtection password="DAC9" sheet="1" objects="1" scenarios="1" selectLockedCells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7"/>
  <sheetViews>
    <sheetView workbookViewId="0">
      <selection activeCell="B1" sqref="B1"/>
    </sheetView>
  </sheetViews>
  <sheetFormatPr baseColWidth="10" defaultRowHeight="12.5" x14ac:dyDescent="0.25"/>
  <cols>
    <col min="1" max="1" width="3.26953125" customWidth="1"/>
  </cols>
  <sheetData>
    <row r="1" spans="1:8" ht="13" x14ac:dyDescent="0.3">
      <c r="B1" s="20" t="s">
        <v>72</v>
      </c>
    </row>
    <row r="3" spans="1:8" ht="13" x14ac:dyDescent="0.3">
      <c r="B3" s="18" t="s">
        <v>40</v>
      </c>
    </row>
    <row r="5" spans="1:8" x14ac:dyDescent="0.25">
      <c r="C5" s="22" t="s">
        <v>17</v>
      </c>
      <c r="D5" s="24">
        <f>IF(Eingabe!I61&gt;100,Eingabe!I61,0)</f>
        <v>0</v>
      </c>
      <c r="E5" t="s">
        <v>41</v>
      </c>
    </row>
    <row r="6" spans="1:8" x14ac:dyDescent="0.25">
      <c r="C6" s="22"/>
      <c r="D6" s="24"/>
    </row>
    <row r="7" spans="1:8" x14ac:dyDescent="0.25">
      <c r="C7" s="22" t="s">
        <v>42</v>
      </c>
      <c r="D7" s="24">
        <f>IF(D5=0,0,IF(Eingabe!I61&gt;=100,100,Eingabe!I61))</f>
        <v>0</v>
      </c>
    </row>
    <row r="9" spans="1:8" x14ac:dyDescent="0.25">
      <c r="A9" s="140"/>
      <c r="C9" s="140" t="s">
        <v>64</v>
      </c>
      <c r="D9" s="27">
        <f>IF(D5=0,0,IF(Eingabe!I61&gt;=1000,1000-100,Eingabe!I61-100))</f>
        <v>0</v>
      </c>
      <c r="F9" t="s">
        <v>39</v>
      </c>
      <c r="G9" s="27">
        <f>IF(Eingabe!I61&gt;100,D9*0.2,0)</f>
        <v>0</v>
      </c>
      <c r="H9" s="27"/>
    </row>
    <row r="10" spans="1:8" ht="13" x14ac:dyDescent="0.3">
      <c r="A10" s="142" t="s">
        <v>68</v>
      </c>
      <c r="B10" s="141"/>
      <c r="C10" s="141"/>
    </row>
    <row r="11" spans="1:8" x14ac:dyDescent="0.25">
      <c r="A11" s="141"/>
      <c r="C11" s="140" t="s">
        <v>65</v>
      </c>
      <c r="D11" s="27">
        <f>IF(AND(SUM(Eingabe!D14:'Eingabe'!D31)&gt;0,MIN(Eingabe!D14:D21)&lt;18),0,IF(Eingabe!I61&lt;=1000,0,IF(Eingabe!I61&gt;1000,IF(Eingabe!I61&lt;1200.01,Eingabe!I61-1000,200))))</f>
        <v>0</v>
      </c>
      <c r="F11" t="s">
        <v>38</v>
      </c>
      <c r="G11" s="27">
        <f>IF(Eingabe!I61&gt;100,D11*0.1,0)</f>
        <v>0</v>
      </c>
      <c r="H11" s="27"/>
    </row>
    <row r="12" spans="1:8" ht="13" x14ac:dyDescent="0.3">
      <c r="A12" s="142" t="s">
        <v>67</v>
      </c>
      <c r="B12" s="141"/>
      <c r="C12" s="141"/>
    </row>
    <row r="13" spans="1:8" x14ac:dyDescent="0.25">
      <c r="A13" s="141"/>
      <c r="C13" s="140" t="s">
        <v>66</v>
      </c>
      <c r="D13" s="27">
        <f>IF(AND(SUM(Eingabe!D14:'Eingabe'!D31)&gt;0,MIN(Eingabe!D14:D21)&lt;18),IF(Eingabe!I61&lt;=1000,0,IF(Eingabe!I61&gt;800,IF(Eingabe!I61&lt;1500.01,Eingabe!I61-1000,500))),0)</f>
        <v>0</v>
      </c>
      <c r="F13" t="s">
        <v>38</v>
      </c>
      <c r="G13" s="27">
        <f>IF(Eingabe!I61&gt;100,D13*0.1,0)</f>
        <v>0</v>
      </c>
      <c r="H13" s="27"/>
    </row>
    <row r="15" spans="1:8" ht="13" x14ac:dyDescent="0.3">
      <c r="C15" s="22" t="s">
        <v>37</v>
      </c>
      <c r="D15" s="27">
        <f>D13+D11+D9+D7</f>
        <v>0</v>
      </c>
      <c r="F15" s="19" t="s">
        <v>16</v>
      </c>
      <c r="G15" s="28">
        <f>IF(G13+G11+G9=0,0,G13+G11+G9)</f>
        <v>0</v>
      </c>
    </row>
    <row r="17" spans="1:9" x14ac:dyDescent="0.25">
      <c r="B17" s="85" t="s">
        <v>45</v>
      </c>
    </row>
    <row r="18" spans="1:9" x14ac:dyDescent="0.25">
      <c r="B18" t="s">
        <v>46</v>
      </c>
    </row>
    <row r="19" spans="1:9" x14ac:dyDescent="0.25">
      <c r="B19" t="s">
        <v>47</v>
      </c>
    </row>
    <row r="21" spans="1:9" x14ac:dyDescent="0.25">
      <c r="A21" s="10"/>
      <c r="B21" t="str">
        <f>Eingabe!B103</f>
        <v>(c) Stefan Freeman, Esslingen; Prof. Dr. iur. Dieter Zimmermann, EH Darmstadt</v>
      </c>
      <c r="C21" s="22"/>
      <c r="G21" t="str">
        <f>Eingabe!I103</f>
        <v>2023_v30.12.2022</v>
      </c>
    </row>
    <row r="22" spans="1:9" x14ac:dyDescent="0.25">
      <c r="C22" s="22"/>
      <c r="D22" s="27"/>
    </row>
    <row r="23" spans="1:9" x14ac:dyDescent="0.25">
      <c r="C23" s="22"/>
    </row>
    <row r="24" spans="1:9" x14ac:dyDescent="0.25">
      <c r="C24" s="22"/>
      <c r="D24" s="24"/>
    </row>
    <row r="25" spans="1:9" x14ac:dyDescent="0.25">
      <c r="C25" s="22"/>
    </row>
    <row r="26" spans="1:9" x14ac:dyDescent="0.25">
      <c r="C26" s="23"/>
      <c r="D26" s="24"/>
    </row>
    <row r="27" spans="1:9" x14ac:dyDescent="0.25">
      <c r="C27" s="22"/>
    </row>
    <row r="28" spans="1:9" x14ac:dyDescent="0.25">
      <c r="C28" s="22"/>
      <c r="E28" s="24"/>
    </row>
    <row r="29" spans="1:9" ht="13" x14ac:dyDescent="0.3">
      <c r="C29" s="23"/>
      <c r="D29" s="25"/>
      <c r="E29" s="21"/>
      <c r="F29" s="23"/>
      <c r="H29" s="26"/>
      <c r="I29" s="18"/>
    </row>
    <row r="30" spans="1:9" x14ac:dyDescent="0.25">
      <c r="C30" s="22"/>
      <c r="E30" s="24"/>
    </row>
    <row r="32" spans="1:9" x14ac:dyDescent="0.25">
      <c r="B32" s="56"/>
    </row>
    <row r="34" spans="2:10" x14ac:dyDescent="0.25">
      <c r="C34" s="22"/>
      <c r="D34" s="24"/>
    </row>
    <row r="36" spans="2:10" x14ac:dyDescent="0.25">
      <c r="D36" s="27"/>
      <c r="F36" s="26"/>
      <c r="G36" s="25"/>
      <c r="H36" s="27"/>
      <c r="J36" s="27"/>
    </row>
    <row r="38" spans="2:10" x14ac:dyDescent="0.25">
      <c r="C38" s="22"/>
      <c r="D38" s="27"/>
      <c r="F38" s="26"/>
      <c r="G38" s="25"/>
      <c r="H38" s="27"/>
      <c r="J38" s="27"/>
    </row>
    <row r="40" spans="2:10" x14ac:dyDescent="0.25">
      <c r="C40" s="22"/>
      <c r="D40" s="27"/>
      <c r="F40" s="26"/>
      <c r="G40" s="25"/>
      <c r="H40" s="27"/>
      <c r="J40" s="27"/>
    </row>
    <row r="42" spans="2:10" ht="13" x14ac:dyDescent="0.3">
      <c r="C42" s="22"/>
      <c r="D42" s="27"/>
      <c r="I42" s="19"/>
      <c r="J42" s="28"/>
    </row>
    <row r="44" spans="2:10" ht="14" x14ac:dyDescent="0.3">
      <c r="B44" s="2"/>
    </row>
    <row r="47" spans="2:10" x14ac:dyDescent="0.25">
      <c r="B47" s="10"/>
    </row>
  </sheetData>
  <sheetProtection password="DAC9" sheet="1" objects="1" scenarios="1" selectLockedCells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9"/>
  <sheetViews>
    <sheetView workbookViewId="0">
      <selection activeCell="E3" sqref="A3:XFD3"/>
    </sheetView>
  </sheetViews>
  <sheetFormatPr baseColWidth="10" defaultRowHeight="12.5" x14ac:dyDescent="0.25"/>
  <cols>
    <col min="4" max="4" width="31" customWidth="1"/>
  </cols>
  <sheetData>
    <row r="1" spans="1:8" ht="14" x14ac:dyDescent="0.3">
      <c r="A1" s="5" t="s">
        <v>33</v>
      </c>
    </row>
    <row r="2" spans="1:8" ht="13" x14ac:dyDescent="0.3">
      <c r="A2" s="43"/>
      <c r="B2" s="43"/>
      <c r="C2" s="43"/>
      <c r="D2" s="43"/>
      <c r="E2" s="89"/>
      <c r="F2" s="89"/>
      <c r="G2" s="90"/>
      <c r="H2" s="89"/>
    </row>
    <row r="3" spans="1:8" ht="13" x14ac:dyDescent="0.25">
      <c r="A3" s="315"/>
      <c r="B3" s="316"/>
      <c r="C3" s="316"/>
      <c r="D3" s="317"/>
      <c r="E3" s="164"/>
      <c r="F3" s="164"/>
      <c r="G3" s="164"/>
      <c r="H3" s="164"/>
    </row>
    <row r="4" spans="1:8" ht="13" x14ac:dyDescent="0.3">
      <c r="A4" s="43"/>
      <c r="B4" s="43"/>
      <c r="C4" s="43"/>
      <c r="D4" s="43"/>
      <c r="E4" s="89"/>
      <c r="F4" s="89"/>
      <c r="G4" s="90"/>
      <c r="H4" s="89"/>
    </row>
    <row r="5" spans="1:8" ht="13" x14ac:dyDescent="0.25">
      <c r="A5" s="276" t="s">
        <v>81</v>
      </c>
      <c r="B5" s="277"/>
      <c r="C5" s="277"/>
      <c r="D5" s="285"/>
      <c r="E5" s="42">
        <f>Eingabe!F68</f>
        <v>0</v>
      </c>
      <c r="F5" s="42">
        <f>IF(SUM(Eingabe!G73:G85)&gt;100,0,Eingabe!G68)</f>
        <v>0</v>
      </c>
      <c r="G5" s="42">
        <f>IF(SUM(Eingabe!H73:H85)&gt;100,0,Eingabe!H68)</f>
        <v>0</v>
      </c>
      <c r="H5" s="42">
        <f>IF(SUM(Eingabe!I73:I85)&gt;100,0,Eingabe!I68)</f>
        <v>0</v>
      </c>
    </row>
    <row r="6" spans="1:8" x14ac:dyDescent="0.25">
      <c r="A6" s="307"/>
      <c r="B6" s="307"/>
      <c r="C6" s="307"/>
      <c r="D6" s="307"/>
      <c r="E6" s="307"/>
      <c r="F6" s="307"/>
    </row>
    <row r="7" spans="1:8" x14ac:dyDescent="0.25">
      <c r="A7" s="284"/>
      <c r="B7" s="284"/>
      <c r="C7" s="284"/>
      <c r="D7" s="284"/>
      <c r="E7" s="284"/>
      <c r="F7" s="284"/>
      <c r="G7" s="284"/>
      <c r="H7" s="284"/>
    </row>
    <row r="8" spans="1:8" ht="12.75" customHeight="1" x14ac:dyDescent="0.3">
      <c r="A8" s="269" t="s">
        <v>53</v>
      </c>
      <c r="B8" s="270"/>
      <c r="C8" s="270"/>
      <c r="D8" s="270"/>
      <c r="E8" s="93">
        <f>IF($E$5&gt;0,0,Eingabe!F73)</f>
        <v>0</v>
      </c>
      <c r="F8" s="93">
        <f>IF($E$5&gt;0,0,Eingabe!G73)</f>
        <v>0</v>
      </c>
      <c r="G8" s="93">
        <f>IF($E$5&gt;0,0,Eingabe!H73)</f>
        <v>0</v>
      </c>
      <c r="H8" s="93">
        <f>IF($E$5&gt;0,0,Eingabe!I73)</f>
        <v>0</v>
      </c>
    </row>
    <row r="9" spans="1:8" ht="13" x14ac:dyDescent="0.3">
      <c r="A9" s="276" t="s">
        <v>54</v>
      </c>
      <c r="B9" s="277"/>
      <c r="C9" s="277"/>
      <c r="D9" s="285"/>
      <c r="E9" s="93">
        <f>IF(E$5&gt;0,0,Eingabe!F74)</f>
        <v>0</v>
      </c>
      <c r="F9" s="93">
        <f>IF(F$5&gt;0,0,Eingabe!G74)</f>
        <v>0</v>
      </c>
      <c r="G9" s="93">
        <f>IF(G$5&gt;0,0,Eingabe!H74)</f>
        <v>0</v>
      </c>
      <c r="H9" s="93">
        <f>IF(H$5&gt;0,0,Eingabe!I74)</f>
        <v>0</v>
      </c>
    </row>
    <row r="10" spans="1:8" ht="12.75" customHeight="1" x14ac:dyDescent="0.3">
      <c r="A10" s="276" t="s">
        <v>55</v>
      </c>
      <c r="B10" s="277"/>
      <c r="C10" s="277"/>
      <c r="D10" s="277"/>
      <c r="E10" s="93">
        <f>IF(E$5&gt;0,0,Eingabe!F75)</f>
        <v>0</v>
      </c>
      <c r="F10" s="93">
        <f>IF(F$5&gt;0,0,Eingabe!G75)</f>
        <v>0</v>
      </c>
      <c r="G10" s="93">
        <f>IF(G$5&gt;0,0,Eingabe!H75)</f>
        <v>0</v>
      </c>
      <c r="H10" s="93">
        <f>IF(H$5&gt;0,0,Eingabe!I75)</f>
        <v>0</v>
      </c>
    </row>
    <row r="11" spans="1:8" ht="12.75" customHeight="1" x14ac:dyDescent="0.3">
      <c r="A11" s="274" t="s">
        <v>34</v>
      </c>
      <c r="B11" s="275"/>
      <c r="C11" s="275"/>
      <c r="D11" s="275"/>
      <c r="E11" s="93">
        <f>IF(E$5&gt;0,0,Eingabe!F76)</f>
        <v>0</v>
      </c>
      <c r="F11" s="93">
        <f>IF(F$5&gt;0,0,Eingabe!G76)</f>
        <v>0</v>
      </c>
      <c r="G11" s="93">
        <f>IF(G$5&gt;0,0,Eingabe!H76)</f>
        <v>0</v>
      </c>
      <c r="H11" s="93">
        <f>IF(H$5&gt;0,0,Eingabe!I76)</f>
        <v>0</v>
      </c>
    </row>
    <row r="12" spans="1:8" ht="12.75" customHeight="1" x14ac:dyDescent="0.3">
      <c r="A12" s="276" t="s">
        <v>28</v>
      </c>
      <c r="B12" s="277"/>
      <c r="C12" s="277"/>
      <c r="D12" s="277"/>
      <c r="E12" s="93">
        <f>IF(E$5&gt;0,0,Eingabe!F77)</f>
        <v>0</v>
      </c>
      <c r="F12" s="93">
        <f>IF(F$5&gt;0,0,Eingabe!G77)</f>
        <v>0</v>
      </c>
      <c r="G12" s="93">
        <f>IF(G$5&gt;0,0,Eingabe!H77)</f>
        <v>0</v>
      </c>
      <c r="H12" s="93">
        <f>IF(H$5&gt;0,0,Eingabe!I77)</f>
        <v>0</v>
      </c>
    </row>
    <row r="13" spans="1:8" ht="23.25" customHeight="1" x14ac:dyDescent="0.3">
      <c r="A13" s="269" t="s">
        <v>91</v>
      </c>
      <c r="B13" s="270"/>
      <c r="C13" s="270"/>
      <c r="D13" s="270"/>
      <c r="E13" s="93">
        <f>IF(E$5&gt;0,0,Eingabe!F78)</f>
        <v>0</v>
      </c>
      <c r="F13" s="93">
        <f>IF(F$5&gt;0,0,Eingabe!G78)</f>
        <v>0</v>
      </c>
      <c r="G13" s="93">
        <f>IF(G$5&gt;0,0,Eingabe!H78)</f>
        <v>0</v>
      </c>
      <c r="H13" s="93">
        <f>IF(H$5&gt;0,0,Eingabe!I78)</f>
        <v>0</v>
      </c>
    </row>
    <row r="14" spans="1:8" ht="12.75" customHeight="1" x14ac:dyDescent="0.3">
      <c r="A14" s="269" t="s">
        <v>52</v>
      </c>
      <c r="B14" s="270"/>
      <c r="C14" s="270"/>
      <c r="D14" s="270"/>
      <c r="E14" s="93">
        <f>IF(E$5&gt;0,0,Eingabe!F79)</f>
        <v>0</v>
      </c>
      <c r="F14" s="93">
        <f>IF(F$5&gt;0,0,Eingabe!G79)</f>
        <v>0</v>
      </c>
      <c r="G14" s="93">
        <f>IF(G$5&gt;0,0,Eingabe!H79)</f>
        <v>0</v>
      </c>
      <c r="H14" s="93">
        <f>IF(H$5&gt;0,0,Eingabe!I79)</f>
        <v>0</v>
      </c>
    </row>
    <row r="15" spans="1:8" ht="25.5" customHeight="1" x14ac:dyDescent="0.3">
      <c r="A15" s="276" t="s">
        <v>56</v>
      </c>
      <c r="B15" s="277"/>
      <c r="C15" s="277"/>
      <c r="D15" s="277"/>
      <c r="E15" s="93">
        <f>IF(E$5&gt;0,0,Eingabe!F80)</f>
        <v>0</v>
      </c>
      <c r="F15" s="93">
        <f>IF(F$5&gt;0,0,Eingabe!G80)</f>
        <v>0</v>
      </c>
      <c r="G15" s="93">
        <f>IF(G$5&gt;0,0,Eingabe!H80)</f>
        <v>0</v>
      </c>
      <c r="H15" s="93">
        <f>IF(H$5&gt;0,0,Eingabe!I80)</f>
        <v>0</v>
      </c>
    </row>
    <row r="16" spans="1:8" ht="12.75" customHeight="1" x14ac:dyDescent="0.3">
      <c r="A16" s="276" t="s">
        <v>29</v>
      </c>
      <c r="B16" s="277"/>
      <c r="C16" s="277"/>
      <c r="D16" s="277"/>
      <c r="E16" s="93">
        <f>IF(E$5&gt;100,0,Eingabe!F81)</f>
        <v>0</v>
      </c>
      <c r="F16" s="93">
        <f>IF(F$5&gt;100,0,Eingabe!G81)</f>
        <v>0</v>
      </c>
      <c r="G16" s="93">
        <f>IF(G$5&gt;100,0,Eingabe!H81)</f>
        <v>0</v>
      </c>
      <c r="H16" s="93">
        <f>IF(H$5&gt;100,0,Eingabe!I81)</f>
        <v>0</v>
      </c>
    </row>
    <row r="17" spans="1:8" ht="12.75" customHeight="1" x14ac:dyDescent="0.3">
      <c r="A17" s="276" t="s">
        <v>30</v>
      </c>
      <c r="B17" s="277"/>
      <c r="C17" s="277"/>
      <c r="D17" s="277"/>
      <c r="E17" s="93">
        <f>IF(E$5&gt;0,0,Eingabe!F82)</f>
        <v>0</v>
      </c>
      <c r="F17" s="93">
        <f>IF(F$5&gt;0,0,Eingabe!G82)</f>
        <v>0</v>
      </c>
      <c r="G17" s="93">
        <f>IF(G$5&gt;0,0,Eingabe!H82)</f>
        <v>0</v>
      </c>
      <c r="H17" s="93">
        <f>IF(H$5&gt;0,0,Eingabe!I82)</f>
        <v>0</v>
      </c>
    </row>
    <row r="18" spans="1:8" ht="12.75" customHeight="1" x14ac:dyDescent="0.3">
      <c r="A18" s="276" t="s">
        <v>31</v>
      </c>
      <c r="B18" s="277"/>
      <c r="C18" s="277"/>
      <c r="D18" s="277"/>
      <c r="E18" s="93">
        <f>IF(E$5&gt;0,0,Eingabe!F83)</f>
        <v>0</v>
      </c>
      <c r="F18" s="93">
        <f>IF(F$5&gt;0,0,Eingabe!G83)</f>
        <v>0</v>
      </c>
      <c r="G18" s="93">
        <f>IF(G$5&gt;0,0,Eingabe!H83)</f>
        <v>0</v>
      </c>
      <c r="H18" s="93">
        <f>IF(H$5&gt;0,0,Eingabe!I83)</f>
        <v>0</v>
      </c>
    </row>
    <row r="19" spans="1:8" ht="23" x14ac:dyDescent="0.3">
      <c r="A19" s="74" t="s">
        <v>32</v>
      </c>
      <c r="B19" s="366" t="str">
        <f>IF(Eingabe!B85="","",Eingabe!B85)</f>
        <v>(z.B. Kosten für Berufskleidung, Werkzeug, Fortbildung, Umzug,Wegeunfall, Bewerbungen)</v>
      </c>
      <c r="C19" s="366"/>
      <c r="D19" s="367"/>
      <c r="E19" s="93">
        <f>IF(E$5&gt;0,0,Eingabe!F85)</f>
        <v>0</v>
      </c>
      <c r="F19" s="93">
        <f>IF(F$5&gt;0,0,Eingabe!G85)</f>
        <v>0</v>
      </c>
      <c r="G19" s="93">
        <f>IF(G$5&gt;0,0,Eingabe!H85)</f>
        <v>0</v>
      </c>
      <c r="H19" s="93">
        <f>IF(H$5&gt;0,0,Eingabe!I85)</f>
        <v>0</v>
      </c>
    </row>
  </sheetData>
  <sheetProtection algorithmName="SHA-512" hashValue="phlr9l2iS76mNTpcVXW9x0kvrD7x79d9YXASBEJkMbJSESeoMhwP6db5PUrnLRH6gEhGTcSHbj8bbiC+Tudftg==" saltValue="5KRnt8UucB+k4SskDu8fNA==" spinCount="100000" sheet="1" selectLockedCells="1"/>
  <mergeCells count="16">
    <mergeCell ref="A3:D3"/>
    <mergeCell ref="B19:D19"/>
    <mergeCell ref="A14:D14"/>
    <mergeCell ref="A16:D16"/>
    <mergeCell ref="A17:D17"/>
    <mergeCell ref="A18:D18"/>
    <mergeCell ref="A15:D15"/>
    <mergeCell ref="A10:D10"/>
    <mergeCell ref="A11:D11"/>
    <mergeCell ref="A12:D12"/>
    <mergeCell ref="A13:D13"/>
    <mergeCell ref="A9:D9"/>
    <mergeCell ref="A5:D5"/>
    <mergeCell ref="A6:F6"/>
    <mergeCell ref="A7:H7"/>
    <mergeCell ref="A8:D8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2</vt:i4>
      </vt:variant>
    </vt:vector>
  </HeadingPairs>
  <TitlesOfParts>
    <vt:vector size="10" baseType="lpstr">
      <vt:lpstr>Einleitung</vt:lpstr>
      <vt:lpstr>Eingabe</vt:lpstr>
      <vt:lpstr>Ergebnis</vt:lpstr>
      <vt:lpstr>Einkommensabzug</vt:lpstr>
      <vt:lpstr>Einkommensabzug Ziffer 2</vt:lpstr>
      <vt:lpstr>Einkommensabzug Ziffer 3</vt:lpstr>
      <vt:lpstr>Einkommensabzug Ziffer 4</vt:lpstr>
      <vt:lpstr>Hilfstabelle</vt:lpstr>
      <vt:lpstr>Ergebnis!RL</vt:lpstr>
      <vt:lpstr>RL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 Drosselberg</dc:creator>
  <cp:lastModifiedBy>SB Drosselberg</cp:lastModifiedBy>
  <cp:lastPrinted>2021-12-28T16:17:48Z</cp:lastPrinted>
  <dcterms:created xsi:type="dcterms:W3CDTF">2004-08-24T09:22:41Z</dcterms:created>
  <dcterms:modified xsi:type="dcterms:W3CDTF">2023-01-03T11:02:33Z</dcterms:modified>
</cp:coreProperties>
</file>